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fmpra-my.sharepoint.com/personal/amber_fitzgerald_fastmarkets_com/Documents/Desktop/Changes/Random Lengths/Random Lengths - Excel Add-in templates/16dec2024/"/>
    </mc:Choice>
  </mc:AlternateContent>
  <xr:revisionPtr revIDLastSave="8" documentId="8_{D7D18227-F4A9-4B37-8B43-24FEC50B624E}" xr6:coauthVersionLast="47" xr6:coauthVersionMax="47" xr10:uidLastSave="{51AB7066-9B08-48B3-8EF5-194CEB432B96}"/>
  <bookViews>
    <workbookView xWindow="-120" yWindow="-120" windowWidth="29040" windowHeight="17520" tabRatio="469" xr2:uid="{00000000-000D-0000-FFFF-FFFF00000000}"/>
  </bookViews>
  <sheets>
    <sheet name="Midweek-Latest price" sheetId="9" r:id="rId1"/>
    <sheet name="Midweek-Specific date" sheetId="8" r:id="rId2"/>
  </sheets>
  <definedNames>
    <definedName name="__Rpt" localSheetId="0">'Midweek-Latest price'!$A$101</definedName>
    <definedName name="__Rpt">'Midweek-Specific date'!$A$101</definedName>
    <definedName name="_prtRpt" localSheetId="0">'Midweek-Latest price'!$A$101:$Q$158</definedName>
    <definedName name="_prtRpt">'Midweek-Specific date'!$A$101:$Q$158</definedName>
    <definedName name="_varPrvMidWkLbr" localSheetId="0">'Midweek-Latest price'!$J$22</definedName>
    <definedName name="_varPrvMidWkLbr">'Midweek-Specific date'!$J$22</definedName>
    <definedName name="_varPrvMidWkPnl" localSheetId="0">'Midweek-Latest price'!$K$22</definedName>
    <definedName name="_varPrvMidWkPnl">'Midweek-Specific date'!$K$22</definedName>
    <definedName name="_varPrvWkLbr" localSheetId="0">'Midweek-Latest price'!$H$22</definedName>
    <definedName name="_varPrvWkLbr">'Midweek-Specific date'!$H$22</definedName>
    <definedName name="_varPrvWkPnl" localSheetId="0">'Midweek-Latest price'!$I$22</definedName>
    <definedName name="_varPrvWkPnl">'Midweek-Specific date'!$I$22</definedName>
    <definedName name="_varPubDate" localSheetId="0">'Midweek-Latest price'!$B$22</definedName>
    <definedName name="_varPubDate">'Midweek-Specific date'!$B$22</definedName>
    <definedName name="MAAB" localSheetId="0">'Midweek-Latest price'!$B$115</definedName>
    <definedName name="MAAB" localSheetId="1">'Midweek-Specific date'!$B$115</definedName>
    <definedName name="MAAC" localSheetId="0">'Midweek-Latest price'!$B$116</definedName>
    <definedName name="MAAC" localSheetId="1">'Midweek-Specific date'!$B$116</definedName>
    <definedName name="MAAD" localSheetId="0">'Midweek-Latest price'!$B$117</definedName>
    <definedName name="MAAD" localSheetId="1">'Midweek-Specific date'!$B$117</definedName>
    <definedName name="MAAE" localSheetId="0">'Midweek-Latest price'!$B$118</definedName>
    <definedName name="MAAE" localSheetId="1">'Midweek-Specific date'!$B$118</definedName>
    <definedName name="MAAF" localSheetId="0">'Midweek-Latest price'!$B$120</definedName>
    <definedName name="MAAF" localSheetId="1">'Midweek-Specific date'!$B$120</definedName>
    <definedName name="MAAG" localSheetId="0">'Midweek-Latest price'!$B$126</definedName>
    <definedName name="MAAG" localSheetId="1">'Midweek-Specific date'!$B$126</definedName>
    <definedName name="MAAH" localSheetId="0">'Midweek-Latest price'!$C$112</definedName>
    <definedName name="MAAH" localSheetId="1">'Midweek-Specific date'!$C$112</definedName>
    <definedName name="MAAI" localSheetId="0">'Midweek-Latest price'!$C$115</definedName>
    <definedName name="MAAI" localSheetId="1">'Midweek-Specific date'!$C$115</definedName>
    <definedName name="MAAJ" localSheetId="0">'Midweek-Latest price'!$C$116</definedName>
    <definedName name="MAAJ" localSheetId="1">'Midweek-Specific date'!$C$116</definedName>
    <definedName name="MAAK" localSheetId="0">'Midweek-Latest price'!$C$117</definedName>
    <definedName name="MAAK" localSheetId="1">'Midweek-Specific date'!$C$117</definedName>
    <definedName name="MAAL" localSheetId="0">'Midweek-Latest price'!$C$118</definedName>
    <definedName name="MAAL" localSheetId="1">'Midweek-Specific date'!$C$118</definedName>
    <definedName name="MAAM" localSheetId="0">'Midweek-Latest price'!$C$120</definedName>
    <definedName name="MAAM" localSheetId="1">'Midweek-Specific date'!$C$120</definedName>
    <definedName name="MAAN" localSheetId="0">'Midweek-Latest price'!$C$126</definedName>
    <definedName name="MAAN" localSheetId="1">'Midweek-Specific date'!$C$126</definedName>
    <definedName name="MAAP" localSheetId="0">'Midweek-Latest price'!$D$115</definedName>
    <definedName name="MAAP" localSheetId="1">'Midweek-Specific date'!$D$115</definedName>
    <definedName name="MAAQ" localSheetId="0">'Midweek-Latest price'!$D$116</definedName>
    <definedName name="MAAQ" localSheetId="1">'Midweek-Specific date'!$D$116</definedName>
    <definedName name="MAAR" localSheetId="0">'Midweek-Latest price'!$D$117</definedName>
    <definedName name="MAAR" localSheetId="1">'Midweek-Specific date'!$D$117</definedName>
    <definedName name="MAAS" localSheetId="0">'Midweek-Latest price'!$D$118</definedName>
    <definedName name="MAAS" localSheetId="1">'Midweek-Specific date'!$D$118</definedName>
    <definedName name="MAAT" localSheetId="0">'Midweek-Latest price'!$D$120</definedName>
    <definedName name="MAAT" localSheetId="1">'Midweek-Specific date'!$D$120</definedName>
    <definedName name="MAAV" localSheetId="0">'Midweek-Latest price'!$E$115</definedName>
    <definedName name="MAAV" localSheetId="1">'Midweek-Specific date'!$E$115</definedName>
    <definedName name="MAAW" localSheetId="0">'Midweek-Latest price'!$E$116</definedName>
    <definedName name="MAAW" localSheetId="1">'Midweek-Specific date'!$E$116</definedName>
    <definedName name="MAAX" localSheetId="0">'Midweek-Latest price'!$E$117</definedName>
    <definedName name="MAAX" localSheetId="1">'Midweek-Specific date'!$E$117</definedName>
    <definedName name="MAAY" localSheetId="0">'Midweek-Latest price'!$E$118</definedName>
    <definedName name="MAAY" localSheetId="1">'Midweek-Specific date'!$E$118</definedName>
    <definedName name="MAAZ" localSheetId="0">'Midweek-Latest price'!$E$120</definedName>
    <definedName name="MAAZ" localSheetId="1">'Midweek-Specific date'!$E$120</definedName>
    <definedName name="MABA" localSheetId="0">'Midweek-Latest price'!$E$126</definedName>
    <definedName name="MABA" localSheetId="1">'Midweek-Specific date'!$E$126</definedName>
    <definedName name="MABB" localSheetId="0">'Midweek-Latest price'!$F$112</definedName>
    <definedName name="MABB" localSheetId="1">'Midweek-Specific date'!$F$112</definedName>
    <definedName name="MABC" localSheetId="0">'Midweek-Latest price'!$F$115</definedName>
    <definedName name="MABC" localSheetId="1">'Midweek-Specific date'!$F$115</definedName>
    <definedName name="MABD" localSheetId="0">'Midweek-Latest price'!$F$116</definedName>
    <definedName name="MABD" localSheetId="1">'Midweek-Specific date'!$F$116</definedName>
    <definedName name="MABE" localSheetId="0">'Midweek-Latest price'!$F$117</definedName>
    <definedName name="MABE" localSheetId="1">'Midweek-Specific date'!$F$117</definedName>
    <definedName name="MABF" localSheetId="0">'Midweek-Latest price'!$F$118</definedName>
    <definedName name="MABF" localSheetId="1">'Midweek-Specific date'!$F$118</definedName>
    <definedName name="MABG" localSheetId="0">'Midweek-Latest price'!$F$120</definedName>
    <definedName name="MABG" localSheetId="1">'Midweek-Specific date'!$F$120</definedName>
    <definedName name="MABH" localSheetId="0">'Midweek-Latest price'!$F$126</definedName>
    <definedName name="MABH" localSheetId="1">'Midweek-Specific date'!$F$126</definedName>
    <definedName name="MABI" localSheetId="0">'Midweek-Latest price'!$I$114</definedName>
    <definedName name="MABI" localSheetId="1">'Midweek-Specific date'!$I$114</definedName>
    <definedName name="MABJ" localSheetId="0">'Midweek-Latest price'!$I$115</definedName>
    <definedName name="MABJ" localSheetId="1">'Midweek-Specific date'!$I$115</definedName>
    <definedName name="MABK" localSheetId="0">'Midweek-Latest price'!$I$116</definedName>
    <definedName name="MABK" localSheetId="1">'Midweek-Specific date'!$I$116</definedName>
    <definedName name="MABL" localSheetId="0">'Midweek-Latest price'!$I$117</definedName>
    <definedName name="MABL" localSheetId="1">'Midweek-Specific date'!$I$117</definedName>
    <definedName name="MABM" localSheetId="0">'Midweek-Latest price'!$I$118</definedName>
    <definedName name="MABM" localSheetId="1">'Midweek-Specific date'!$I$118</definedName>
    <definedName name="MABN" localSheetId="0">'Midweek-Latest price'!$I$120</definedName>
    <definedName name="MABN" localSheetId="1">'Midweek-Specific date'!$I$120</definedName>
    <definedName name="MABP" localSheetId="0">'Midweek-Latest price'!$J$114</definedName>
    <definedName name="MABP" localSheetId="1">'Midweek-Specific date'!$J$114</definedName>
    <definedName name="MABQ" localSheetId="0">'Midweek-Latest price'!$J$115</definedName>
    <definedName name="MABQ" localSheetId="1">'Midweek-Specific date'!$J$115</definedName>
    <definedName name="MABR" localSheetId="0">'Midweek-Latest price'!$J$116</definedName>
    <definedName name="MABR" localSheetId="1">'Midweek-Specific date'!$J$116</definedName>
    <definedName name="MABS" localSheetId="0">'Midweek-Latest price'!$J$117</definedName>
    <definedName name="MABS" localSheetId="1">'Midweek-Specific date'!$J$117</definedName>
    <definedName name="MABT" localSheetId="0">'Midweek-Latest price'!$J$118</definedName>
    <definedName name="MABT" localSheetId="1">'Midweek-Specific date'!$J$118</definedName>
    <definedName name="MABU" localSheetId="0">'Midweek-Latest price'!$J$120</definedName>
    <definedName name="MABU" localSheetId="1">'Midweek-Specific date'!$J$120</definedName>
    <definedName name="MABW" localSheetId="0">'Midweek-Latest price'!$K$114</definedName>
    <definedName name="MABW" localSheetId="1">'Midweek-Specific date'!$K$114</definedName>
    <definedName name="MABX" localSheetId="0">'Midweek-Latest price'!$K$115</definedName>
    <definedName name="MABX" localSheetId="1">'Midweek-Specific date'!$K$115</definedName>
    <definedName name="MABY" localSheetId="0">'Midweek-Latest price'!$K$116</definedName>
    <definedName name="MABY" localSheetId="1">'Midweek-Specific date'!$K$116</definedName>
    <definedName name="MABZ" localSheetId="0">'Midweek-Latest price'!$K$117</definedName>
    <definedName name="MABZ" localSheetId="1">'Midweek-Specific date'!$K$117</definedName>
    <definedName name="MACA" localSheetId="0">'Midweek-Latest price'!$K$118</definedName>
    <definedName name="MACA" localSheetId="1">'Midweek-Specific date'!$K$118</definedName>
    <definedName name="MACB" localSheetId="0">'Midweek-Latest price'!$K$120</definedName>
    <definedName name="MACB" localSheetId="1">'Midweek-Specific date'!$K$120</definedName>
    <definedName name="MACG" localSheetId="0">'Midweek-Latest price'!$H$126</definedName>
    <definedName name="MACG" localSheetId="1">'Midweek-Specific date'!$H$126</definedName>
    <definedName name="MACO" localSheetId="0">'Midweek-Latest price'!$M$114</definedName>
    <definedName name="MACO" localSheetId="1">'Midweek-Specific date'!$M$114</definedName>
    <definedName name="MACP" localSheetId="0">'Midweek-Latest price'!$M$115</definedName>
    <definedName name="MACP" localSheetId="1">'Midweek-Specific date'!$M$115</definedName>
    <definedName name="MACQ" localSheetId="0">'Midweek-Latest price'!$M$116</definedName>
    <definedName name="MACQ" localSheetId="1">'Midweek-Specific date'!$M$116</definedName>
    <definedName name="MACR" localSheetId="0">'Midweek-Latest price'!$M$117</definedName>
    <definedName name="MACR" localSheetId="1">'Midweek-Specific date'!$M$117</definedName>
    <definedName name="MACS" localSheetId="0">'Midweek-Latest price'!$M$120</definedName>
    <definedName name="MACS" localSheetId="1">'Midweek-Specific date'!$M$120</definedName>
    <definedName name="MACT" localSheetId="0">'Midweek-Latest price'!$M$125</definedName>
    <definedName name="MACT" localSheetId="1">'Midweek-Specific date'!$M$125</definedName>
    <definedName name="MACU" localSheetId="0">'Midweek-Latest price'!$N$114</definedName>
    <definedName name="MACU" localSheetId="1">'Midweek-Specific date'!$N$114</definedName>
    <definedName name="MACV" localSheetId="0">'Midweek-Latest price'!$N$115</definedName>
    <definedName name="MACV" localSheetId="1">'Midweek-Specific date'!$N$115</definedName>
    <definedName name="MACW" localSheetId="0">'Midweek-Latest price'!$N$116</definedName>
    <definedName name="MACW" localSheetId="1">'Midweek-Specific date'!$N$116</definedName>
    <definedName name="MACX" localSheetId="0">'Midweek-Latest price'!$N$120</definedName>
    <definedName name="MACX" localSheetId="1">'Midweek-Specific date'!$N$120</definedName>
    <definedName name="MACY" localSheetId="0">'Midweek-Latest price'!$N$125</definedName>
    <definedName name="MACY" localSheetId="1">'Midweek-Specific date'!$N$125</definedName>
    <definedName name="MACZ" localSheetId="0">'Midweek-Latest price'!$P$112</definedName>
    <definedName name="MACZ" localSheetId="1">'Midweek-Specific date'!$P$112</definedName>
    <definedName name="MADA" localSheetId="0">'Midweek-Latest price'!$P$115</definedName>
    <definedName name="MADA" localSheetId="1">'Midweek-Specific date'!$P$115</definedName>
    <definedName name="MADB" localSheetId="0">'Midweek-Latest price'!$P$116</definedName>
    <definedName name="MADB" localSheetId="1">'Midweek-Specific date'!$P$116</definedName>
    <definedName name="MADC" localSheetId="0">'Midweek-Latest price'!$P$117</definedName>
    <definedName name="MADC" localSheetId="1">'Midweek-Specific date'!$P$117</definedName>
    <definedName name="MADD" localSheetId="0">'Midweek-Latest price'!$P$118</definedName>
    <definedName name="MADD" localSheetId="1">'Midweek-Specific date'!$P$118</definedName>
    <definedName name="MADE" localSheetId="0">'Midweek-Latest price'!$P$120</definedName>
    <definedName name="MADE" localSheetId="1">'Midweek-Specific date'!$P$120</definedName>
    <definedName name="MADG" localSheetId="0">'Midweek-Latest price'!$Q$112</definedName>
    <definedName name="MADG" localSheetId="1">'Midweek-Specific date'!$Q$112</definedName>
    <definedName name="MADH" localSheetId="0">'Midweek-Latest price'!$Q$115</definedName>
    <definedName name="MADH" localSheetId="1">'Midweek-Specific date'!$Q$115</definedName>
    <definedName name="MADI" localSheetId="0">'Midweek-Latest price'!$Q$116</definedName>
    <definedName name="MADI" localSheetId="1">'Midweek-Specific date'!$Q$116</definedName>
    <definedName name="MADJ" localSheetId="0">'Midweek-Latest price'!$Q$117</definedName>
    <definedName name="MADJ" localSheetId="1">'Midweek-Specific date'!$Q$117</definedName>
    <definedName name="MADK" localSheetId="0">'Midweek-Latest price'!$Q$118</definedName>
    <definedName name="MADK" localSheetId="1">'Midweek-Specific date'!$Q$118</definedName>
    <definedName name="MADL" localSheetId="0">'Midweek-Latest price'!$F$135</definedName>
    <definedName name="MADL" localSheetId="1">'Midweek-Specific date'!$F$135</definedName>
    <definedName name="MADM" localSheetId="0">'Midweek-Latest price'!$G$135</definedName>
    <definedName name="MADM" localSheetId="1">'Midweek-Specific date'!$G$135</definedName>
    <definedName name="MADN" localSheetId="0">'Midweek-Latest price'!$H$135</definedName>
    <definedName name="MADN" localSheetId="1">'Midweek-Specific date'!$H$135</definedName>
    <definedName name="MADO" localSheetId="0">'Midweek-Latest price'!$B$143</definedName>
    <definedName name="MADO" localSheetId="1">'Midweek-Specific date'!$B$143</definedName>
    <definedName name="MADP" localSheetId="0">'Midweek-Latest price'!$B$144</definedName>
    <definedName name="MADP" localSheetId="1">'Midweek-Specific date'!$B$144</definedName>
    <definedName name="MADQ" localSheetId="0">'Midweek-Latest price'!$B$145</definedName>
    <definedName name="MADQ" localSheetId="1">'Midweek-Specific date'!$B$145</definedName>
    <definedName name="MADR" localSheetId="0">'Midweek-Latest price'!$B$146</definedName>
    <definedName name="MADR" localSheetId="1">'Midweek-Specific date'!$B$146</definedName>
    <definedName name="MADS" localSheetId="0">'Midweek-Latest price'!$B$147</definedName>
    <definedName name="MADS" localSheetId="1">'Midweek-Specific date'!$B$147</definedName>
    <definedName name="MADT" localSheetId="0">'Midweek-Latest price'!$C$145</definedName>
    <definedName name="MADT" localSheetId="1">'Midweek-Specific date'!$C$145</definedName>
    <definedName name="MADU" localSheetId="0">'Midweek-Latest price'!$C$146</definedName>
    <definedName name="MADU" localSheetId="1">'Midweek-Specific date'!$C$146</definedName>
    <definedName name="MADV" localSheetId="0">'Midweek-Latest price'!$E$143</definedName>
    <definedName name="MADV" localSheetId="1">'Midweek-Specific date'!$E$143</definedName>
    <definedName name="MADW" localSheetId="0">'Midweek-Latest price'!$E$144</definedName>
    <definedName name="MADW" localSheetId="1">'Midweek-Specific date'!$E$144</definedName>
    <definedName name="MADX" localSheetId="0">'Midweek-Latest price'!$E$145</definedName>
    <definedName name="MADX" localSheetId="1">'Midweek-Specific date'!$E$145</definedName>
    <definedName name="MADY" localSheetId="0">'Midweek-Latest price'!$E$146</definedName>
    <definedName name="MADY" localSheetId="1">'Midweek-Specific date'!$E$146</definedName>
    <definedName name="MADZ" localSheetId="0">'Midweek-Latest price'!$E$147</definedName>
    <definedName name="MADZ" localSheetId="1">'Midweek-Specific date'!$E$147</definedName>
    <definedName name="MAEA" localSheetId="0">'Midweek-Latest price'!$F$143</definedName>
    <definedName name="MAEA" localSheetId="1">'Midweek-Specific date'!$F$143</definedName>
    <definedName name="MAEB" localSheetId="0">'Midweek-Latest price'!$F$144</definedName>
    <definedName name="MAEB" localSheetId="1">'Midweek-Specific date'!$F$144</definedName>
    <definedName name="MAEC" localSheetId="0">'Midweek-Latest price'!$F$145</definedName>
    <definedName name="MAEC" localSheetId="1">'Midweek-Specific date'!$F$145</definedName>
    <definedName name="MAED" localSheetId="0">'Midweek-Latest price'!$F$146</definedName>
    <definedName name="MAED" localSheetId="1">'Midweek-Specific date'!$F$146</definedName>
    <definedName name="MAEE" localSheetId="0">'Midweek-Latest price'!$F$147</definedName>
    <definedName name="MAEE" localSheetId="1">'Midweek-Specific date'!$F$147</definedName>
    <definedName name="MAEF" localSheetId="0">'Midweek-Latest price'!$G$143</definedName>
    <definedName name="MAEF" localSheetId="1">'Midweek-Specific date'!$G$143</definedName>
    <definedName name="MAEG" localSheetId="0">'Midweek-Latest price'!$G$144</definedName>
    <definedName name="MAEG" localSheetId="1">'Midweek-Specific date'!$G$144</definedName>
    <definedName name="MAEH" localSheetId="0">'Midweek-Latest price'!$G$145</definedName>
    <definedName name="MAEH" localSheetId="1">'Midweek-Specific date'!$G$145</definedName>
    <definedName name="MAEI" localSheetId="0">'Midweek-Latest price'!$G$146</definedName>
    <definedName name="MAEI" localSheetId="1">'Midweek-Specific date'!$G$146</definedName>
    <definedName name="MAEJ" localSheetId="0">'Midweek-Latest price'!$G$147</definedName>
    <definedName name="MAEJ" localSheetId="1">'Midweek-Specific date'!$G$147</definedName>
    <definedName name="MAEK" localSheetId="0">'Midweek-Latest price'!$I$143</definedName>
    <definedName name="MAEK" localSheetId="1">'Midweek-Specific date'!$I$143</definedName>
    <definedName name="MAEL" localSheetId="0">'Midweek-Latest price'!$I$144</definedName>
    <definedName name="MAEL" localSheetId="1">'Midweek-Specific date'!$I$144</definedName>
    <definedName name="MAEM" localSheetId="0">'Midweek-Latest price'!$I$145</definedName>
    <definedName name="MAEM" localSheetId="1">'Midweek-Specific date'!$I$145</definedName>
    <definedName name="MAEN" localSheetId="0">'Midweek-Latest price'!$I$146</definedName>
    <definedName name="MAEN" localSheetId="1">'Midweek-Specific date'!$I$146</definedName>
    <definedName name="MAEO" localSheetId="0">'Midweek-Latest price'!$I$147</definedName>
    <definedName name="MAEO" localSheetId="1">'Midweek-Specific date'!$I$147</definedName>
    <definedName name="MAEP" localSheetId="0">'Midweek-Latest price'!$L$143</definedName>
    <definedName name="MAEP" localSheetId="1">'Midweek-Specific date'!$L$143</definedName>
    <definedName name="MAEQ" localSheetId="0">'Midweek-Latest price'!$L$147</definedName>
    <definedName name="MAEQ" localSheetId="1">'Midweek-Specific date'!$L$147</definedName>
    <definedName name="MAER" localSheetId="0">'Midweek-Latest price'!$N$143</definedName>
    <definedName name="MAER" localSheetId="1">'Midweek-Specific date'!$N$143</definedName>
    <definedName name="MAES" localSheetId="0">'Midweek-Latest price'!$N$147</definedName>
    <definedName name="MAES" localSheetId="1">'Midweek-Specific date'!$N$147</definedName>
    <definedName name="MAET" localSheetId="0">'Midweek-Latest price'!$O$143</definedName>
    <definedName name="MAET" localSheetId="1">'Midweek-Specific date'!$O$143</definedName>
    <definedName name="MAEU" localSheetId="0">'Midweek-Latest price'!$P$143</definedName>
    <definedName name="MAEU" localSheetId="1">'Midweek-Specific date'!$P$143</definedName>
    <definedName name="MAEV" localSheetId="0">'Midweek-Latest price'!$P$147</definedName>
    <definedName name="MAEV" localSheetId="1">'Midweek-Specific date'!$P$147</definedName>
    <definedName name="MAEW" localSheetId="0">'Midweek-Latest price'!$B$156</definedName>
    <definedName name="MAEW" localSheetId="1">'Midweek-Specific date'!$B$156</definedName>
    <definedName name="MAEX" localSheetId="0">'Midweek-Latest price'!$B$158</definedName>
    <definedName name="MAEX" localSheetId="1">'Midweek-Specific date'!$B$158</definedName>
    <definedName name="MAFA" localSheetId="0">'Midweek-Latest price'!$D$156</definedName>
    <definedName name="MAFA" localSheetId="1">'Midweek-Specific date'!$D$156</definedName>
    <definedName name="MAFB" localSheetId="0">'Midweek-Latest price'!$D$158</definedName>
    <definedName name="MAFB" localSheetId="1">'Midweek-Specific date'!$D$158</definedName>
    <definedName name="MAFC" localSheetId="0">'Midweek-Latest price'!$E$156</definedName>
    <definedName name="MAFC" localSheetId="1">'Midweek-Specific date'!$E$156</definedName>
    <definedName name="MAFD" localSheetId="0">'Midweek-Latest price'!$E$158</definedName>
    <definedName name="MAFD" localSheetId="1">'Midweek-Specific date'!$E$158</definedName>
    <definedName name="MAFE" localSheetId="0">'Midweek-Latest price'!$F$156</definedName>
    <definedName name="MAFE" localSheetId="1">'Midweek-Specific date'!$F$156</definedName>
    <definedName name="MAFF" localSheetId="0">'Midweek-Latest price'!$F$158</definedName>
    <definedName name="MAFF" localSheetId="1">'Midweek-Specific date'!$F$158</definedName>
    <definedName name="MAFG" localSheetId="0">'Midweek-Latest price'!$H$156</definedName>
    <definedName name="MAFG" localSheetId="1">'Midweek-Specific date'!$H$156</definedName>
    <definedName name="MAFH" localSheetId="0">'Midweek-Latest price'!$H$158</definedName>
    <definedName name="MAFH" localSheetId="1">'Midweek-Specific date'!$H$158</definedName>
    <definedName name="MAFI" localSheetId="0">'Midweek-Latest price'!$I$156</definedName>
    <definedName name="MAFI" localSheetId="1">'Midweek-Specific date'!$I$156</definedName>
    <definedName name="MAFJ" localSheetId="0">'Midweek-Latest price'!$I$158</definedName>
    <definedName name="MAFJ" localSheetId="1">'Midweek-Specific date'!$I$158</definedName>
    <definedName name="MAFK" localSheetId="0">'Midweek-Latest price'!$J$156</definedName>
    <definedName name="MAFK" localSheetId="1">'Midweek-Specific date'!$J$156</definedName>
    <definedName name="MAFL" localSheetId="0">'Midweek-Latest price'!$J$158</definedName>
    <definedName name="MAFL" localSheetId="1">'Midweek-Specific date'!$J$158</definedName>
    <definedName name="MAFM" localSheetId="0">'Midweek-Latest price'!$K$156</definedName>
    <definedName name="MAFM" localSheetId="1">'Midweek-Specific date'!$K$156</definedName>
    <definedName name="MAFN" localSheetId="0">'Midweek-Latest price'!$K$158</definedName>
    <definedName name="MAFN" localSheetId="1">'Midweek-Specific date'!$K$158</definedName>
    <definedName name="MAFO" localSheetId="0">'Midweek-Latest price'!$L$156</definedName>
    <definedName name="MAFO" localSheetId="1">'Midweek-Specific date'!$L$156</definedName>
    <definedName name="MAFP" localSheetId="0">'Midweek-Latest price'!$G$156</definedName>
    <definedName name="MAFP" localSheetId="1">'Midweek-Specific date'!$G$156</definedName>
    <definedName name="MAFQ" localSheetId="0">'Midweek-Latest price'!$G$158</definedName>
    <definedName name="MAFQ" localSheetId="1">'Midweek-Specific date'!$G$158</definedName>
    <definedName name="MAFR" localSheetId="0">'Midweek-Latest price'!$N$117</definedName>
    <definedName name="MAFR" localSheetId="1">'Midweek-Specific date'!$N$117</definedName>
    <definedName name="MAFS" localSheetId="0">'Midweek-Latest price'!$C$156</definedName>
    <definedName name="MAFS" localSheetId="1">'Midweek-Specific date'!$C$156</definedName>
    <definedName name="MAFT" localSheetId="0">'Midweek-Latest price'!$C$158</definedName>
    <definedName name="MAFT" localSheetId="1">'Midweek-Specific date'!$C$158</definedName>
    <definedName name="MAFU" localSheetId="0">'Midweek-Latest price'!$B$157</definedName>
    <definedName name="MAFU" localSheetId="1">'Midweek-Specific date'!$B$157</definedName>
    <definedName name="MAFW" localSheetId="0">'Midweek-Latest price'!$C$157</definedName>
    <definedName name="MAFW" localSheetId="1">'Midweek-Specific date'!$C$157</definedName>
    <definedName name="MAFX" localSheetId="0">'Midweek-Latest price'!$D$157</definedName>
    <definedName name="MAFX" localSheetId="1">'Midweek-Specific date'!$D$157</definedName>
    <definedName name="MAFY" localSheetId="0">'Midweek-Latest price'!$E$157</definedName>
    <definedName name="MAFY" localSheetId="1">'Midweek-Specific date'!$E$157</definedName>
    <definedName name="MAFZ" localSheetId="0">'Midweek-Latest price'!$F$157</definedName>
    <definedName name="MAFZ" localSheetId="1">'Midweek-Specific date'!$F$157</definedName>
    <definedName name="MAGA" localSheetId="0">'Midweek-Latest price'!$G$157</definedName>
    <definedName name="MAGA" localSheetId="1">'Midweek-Specific date'!$G$157</definedName>
    <definedName name="MAGB" localSheetId="0">'Midweek-Latest price'!$H$157</definedName>
    <definedName name="MAGB" localSheetId="1">'Midweek-Specific date'!$H$157</definedName>
    <definedName name="MAGC" localSheetId="0">'Midweek-Latest price'!$I$157</definedName>
    <definedName name="MAGC" localSheetId="1">'Midweek-Specific date'!$I$157</definedName>
    <definedName name="MAGD" localSheetId="0">'Midweek-Latest price'!$J$157</definedName>
    <definedName name="MAGD" localSheetId="1">'Midweek-Specific date'!$J$157</definedName>
    <definedName name="MAGE" localSheetId="0">'Midweek-Latest price'!$K$157</definedName>
    <definedName name="MAGE" localSheetId="1">'Midweek-Specific date'!$K$157</definedName>
    <definedName name="MAGG" localSheetId="0">'Midweek-Latest price'!$C$105</definedName>
    <definedName name="MAGG" localSheetId="1">'Midweek-Specific date'!$C$105</definedName>
    <definedName name="MAGI" localSheetId="0">'Midweek-Latest price'!$D$105</definedName>
    <definedName name="MAGI" localSheetId="1">'Midweek-Specific date'!$D$105</definedName>
    <definedName name="MAGK" localSheetId="0">'Midweek-Latest price'!$E$105</definedName>
    <definedName name="MAGK" localSheetId="1">'Midweek-Specific date'!$E$105</definedName>
    <definedName name="MAGM" localSheetId="0">'Midweek-Latest price'!$C$104</definedName>
    <definedName name="MAGM" localSheetId="1">'Midweek-Specific date'!$C$104</definedName>
    <definedName name="MAGN" localSheetId="0">'Midweek-Latest price'!$D$104</definedName>
    <definedName name="MAGN" localSheetId="1">'Midweek-Specific date'!$D$104</definedName>
    <definedName name="MAGO" localSheetId="0">'Midweek-Latest price'!$E$104</definedName>
    <definedName name="MAGO" localSheetId="1">'Midweek-Specific date'!$E$104</definedName>
    <definedName name="MAGQ" localSheetId="0">'Midweek-Latest price'!$L$114</definedName>
    <definedName name="MAGQ" localSheetId="1">'Midweek-Specific date'!$L$114</definedName>
    <definedName name="MAGR" localSheetId="0">'Midweek-Latest price'!$L$115</definedName>
    <definedName name="MAGR" localSheetId="1">'Midweek-Specific date'!$L$115</definedName>
    <definedName name="MAGS" localSheetId="0">'Midweek-Latest price'!$L$116</definedName>
    <definedName name="MAGS" localSheetId="1">'Midweek-Specific date'!$L$116</definedName>
    <definedName name="MAGT" localSheetId="0">'Midweek-Latest price'!$L$117</definedName>
    <definedName name="MAGT" localSheetId="1">'Midweek-Specific date'!$L$117</definedName>
    <definedName name="MAGU" localSheetId="0">'Midweek-Latest price'!$L$118</definedName>
    <definedName name="MAGU" localSheetId="1">'Midweek-Specific date'!$L$118</definedName>
    <definedName name="MAGW" localSheetId="0">'Midweek-Latest price'!$L$125</definedName>
    <definedName name="MAGW" localSheetId="1">'Midweek-Specific date'!$L$125</definedName>
    <definedName name="MAGX" localSheetId="0">'Midweek-Latest price'!$C$147</definedName>
    <definedName name="MAGX" localSheetId="1">'Midweek-Specific date'!$C$147</definedName>
    <definedName name="MAGZ" localSheetId="0">'Midweek-Latest price'!$H$114</definedName>
    <definedName name="MAGZ" localSheetId="1">'Midweek-Specific date'!$H$114</definedName>
    <definedName name="MAHA" localSheetId="0">'Midweek-Latest price'!$H$115</definedName>
    <definedName name="MAHA" localSheetId="1">'Midweek-Specific date'!$H$115</definedName>
    <definedName name="MAHB" localSheetId="0">'Midweek-Latest price'!$H$120</definedName>
    <definedName name="MAHB" localSheetId="1">'Midweek-Specific date'!$H$120</definedName>
    <definedName name="MAHC" localSheetId="0">'Midweek-Latest price'!$F$134</definedName>
    <definedName name="MAHC" localSheetId="1">'Midweek-Specific date'!$F$134</definedName>
    <definedName name="MAHD" localSheetId="0">'Midweek-Latest price'!$G$134</definedName>
    <definedName name="MAHD" localSheetId="1">'Midweek-Specific date'!$G$134</definedName>
    <definedName name="MAHE" localSheetId="0">'Midweek-Latest price'!$H$134</definedName>
    <definedName name="MAHE" localSheetId="1">'Midweek-Specific date'!$H$134</definedName>
    <definedName name="MAHF" localSheetId="0">'Midweek-Latest price'!$D$114</definedName>
    <definedName name="MAHF" localSheetId="1">'Midweek-Specific date'!$D$114</definedName>
    <definedName name="MAHG" localSheetId="0">'Midweek-Latest price'!$B$128</definedName>
    <definedName name="MAHG" localSheetId="1">'Midweek-Specific date'!$B$128</definedName>
    <definedName name="MAHH" localSheetId="0">'Midweek-Latest price'!$E$128</definedName>
    <definedName name="MAHH" localSheetId="1">'Midweek-Specific date'!$E$128</definedName>
    <definedName name="MAHI" localSheetId="0">'Midweek-Latest price'!$F$128</definedName>
    <definedName name="MAHI" localSheetId="1">'Midweek-Specific date'!$F$128</definedName>
    <definedName name="MAHJ" localSheetId="0">'Midweek-Latest price'!$H$128</definedName>
    <definedName name="MAHJ" localSheetId="1">'Midweek-Specific date'!$H$128</definedName>
    <definedName name="MAHK" localSheetId="0">'Midweek-Latest price'!$L$127</definedName>
    <definedName name="MAHK" localSheetId="1">'Midweek-Specific date'!$L$127</definedName>
    <definedName name="MAHL" localSheetId="0">'Midweek-Latest price'!$M$127</definedName>
    <definedName name="MAHL" localSheetId="1">'Midweek-Specific date'!$M$127</definedName>
    <definedName name="MAHM" localSheetId="0">'Midweek-Latest price'!$N$127</definedName>
    <definedName name="MAHM" localSheetId="1">'Midweek-Specific date'!$N$127</definedName>
    <definedName name="MAHR" localSheetId="0">'Midweek-Latest price'!$J$125</definedName>
    <definedName name="MAHR" localSheetId="1">'Midweek-Specific date'!$J$125</definedName>
    <definedName name="MAHS" localSheetId="0">'Midweek-Latest price'!$P$126</definedName>
    <definedName name="MAHS" localSheetId="1">'Midweek-Specific date'!$P$126</definedName>
    <definedName name="MAHT" localSheetId="0">'Midweek-Latest price'!$P$128</definedName>
    <definedName name="MAHT" localSheetId="1">'Midweek-Specific date'!$P$128</definedName>
    <definedName name="MAHU" localSheetId="0">'Midweek-Latest price'!$B$114</definedName>
    <definedName name="MAHU" localSheetId="1">'Midweek-Specific date'!$B$114</definedName>
    <definedName name="MAHV" localSheetId="0">'Midweek-Latest price'!$E$114</definedName>
    <definedName name="MAHV" localSheetId="1">'Midweek-Specific date'!$E$114</definedName>
    <definedName name="MAHW" localSheetId="0">'Midweek-Latest price'!$L$120</definedName>
    <definedName name="MAHW" localSheetId="1">'Midweek-Specific date'!$L$120</definedName>
    <definedName name="MAHX" localSheetId="0">'Midweek-Latest price'!$C$114</definedName>
    <definedName name="MAHX" localSheetId="1">'Midweek-Specific date'!$C$114</definedName>
    <definedName name="MAHY" localSheetId="0">'Midweek-Latest price'!$C$128</definedName>
    <definedName name="MAHY" localSheetId="1">'Midweek-Specific date'!$C$128</definedName>
    <definedName name="MAHZ" localSheetId="0">'Midweek-Latest price'!$F$114</definedName>
    <definedName name="MAHZ" localSheetId="1">'Midweek-Specific date'!$F$114</definedName>
    <definedName name="MAIA" localSheetId="0">'Midweek-Latest price'!$L$126</definedName>
    <definedName name="MAIA" localSheetId="1">'Midweek-Specific date'!$L$126</definedName>
    <definedName name="MAIB" localSheetId="0">'Midweek-Latest price'!$L$128</definedName>
    <definedName name="MAIB" localSheetId="1">'Midweek-Specific date'!$L$128</definedName>
    <definedName name="MAIC" localSheetId="0">'Midweek-Latest price'!$P$114</definedName>
    <definedName name="MAIC" localSheetId="1">'Midweek-Specific date'!$P$114</definedName>
    <definedName name="MAID" localSheetId="0">'Midweek-Latest price'!$Q$114</definedName>
    <definedName name="MAID" localSheetId="1">'Midweek-Specific date'!$Q$114</definedName>
    <definedName name="MAIE" localSheetId="0">'Midweek-Latest price'!$G$114</definedName>
    <definedName name="MAIE" localSheetId="1">'Midweek-Specific date'!$G$114</definedName>
    <definedName name="MAIF" localSheetId="0">'Midweek-Latest price'!$G$115</definedName>
    <definedName name="MAIF" localSheetId="1">'Midweek-Specific date'!$G$115</definedName>
    <definedName name="MAIG" localSheetId="0">'Midweek-Latest price'!$G$116</definedName>
    <definedName name="MAIG" localSheetId="1">'Midweek-Specific date'!$G$116</definedName>
    <definedName name="MAIH" localSheetId="0">'Midweek-Latest price'!$G$117</definedName>
    <definedName name="MAIH" localSheetId="1">'Midweek-Specific date'!$G$117</definedName>
    <definedName name="MAII" localSheetId="0">'Midweek-Latest price'!$G$118</definedName>
    <definedName name="MAII" localSheetId="1">'Midweek-Specific date'!$G$118</definedName>
    <definedName name="MAIJ" localSheetId="0">'Midweek-Latest price'!$B$151</definedName>
    <definedName name="MAIJ" localSheetId="1">'Midweek-Specific date'!$B$151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8" l="1" a="1"/>
  <c r="H22" i="8"/>
  <c r="D22" i="8"/>
  <c r="C22" i="8"/>
  <c r="Q112" i="8" a="1"/>
  <c r="G143" i="8" a="1"/>
  <c r="L143" i="8" a="1"/>
  <c r="F114" i="8" a="1"/>
  <c r="C157" i="8" a="1"/>
  <c r="B126" i="8" a="1"/>
  <c r="F134" i="8" a="1"/>
  <c r="L147" i="8" a="1"/>
  <c r="L127" i="8" a="1"/>
  <c r="N116" i="8" a="1"/>
  <c r="Q118" i="8" a="1"/>
  <c r="I147" i="8" a="1"/>
  <c r="I145" i="8" a="1"/>
  <c r="G145" i="8" a="1"/>
  <c r="H156" i="8" a="1"/>
  <c r="C105" i="8" a="1"/>
  <c r="I22" i="8" a="1"/>
  <c r="M116" i="8" a="1"/>
  <c r="K156" i="8" a="1"/>
  <c r="J114" i="8" a="1"/>
  <c r="M115" i="8" a="1"/>
  <c r="J158" i="8" a="1"/>
  <c r="Q114" i="8" a="1"/>
  <c r="D115" i="8" a="1"/>
  <c r="D117" i="8" a="1"/>
  <c r="D157" i="8" a="1"/>
  <c r="D120" i="8" a="1"/>
  <c r="H128" i="8" a="1"/>
  <c r="I158" i="8" a="1"/>
  <c r="P114" i="8" a="1"/>
  <c r="C126" i="8" a="1"/>
  <c r="H126" i="8" a="1"/>
  <c r="J116" i="8" a="1"/>
  <c r="E120" i="8" a="1"/>
  <c r="C118" i="8" a="1"/>
  <c r="P115" i="8" a="1"/>
  <c r="K157" i="8" a="1"/>
  <c r="E156" i="8" a="1"/>
  <c r="M117" i="8" a="1"/>
  <c r="E143" i="8" a="1"/>
  <c r="C156" i="8" a="1"/>
  <c r="F156" i="8" a="1"/>
  <c r="P126" i="8" a="1"/>
  <c r="D116" i="8" a="1"/>
  <c r="E116" i="8" a="1"/>
  <c r="B116" i="8" a="1"/>
  <c r="F115" i="8" a="1"/>
  <c r="C158" i="8" a="1"/>
  <c r="K117" i="8" a="1"/>
  <c r="K22" i="8" a="1"/>
  <c r="H135" i="8" a="1"/>
  <c r="J22" i="8" a="1"/>
  <c r="N143" i="8" a="1"/>
  <c r="L118" i="8" a="1"/>
  <c r="I143" i="8" a="1"/>
  <c r="P128" i="8" a="1"/>
  <c r="F112" i="8" a="1"/>
  <c r="H158" i="8" a="1"/>
  <c r="F120" i="8" a="1"/>
  <c r="G115" i="8" a="1"/>
  <c r="F145" i="8" a="1"/>
  <c r="F143" i="8" a="1"/>
  <c r="E118" i="8" a="1"/>
  <c r="B151" i="8" a="1"/>
  <c r="E126" i="8" a="1"/>
  <c r="I114" i="8" a="1"/>
  <c r="I144" i="8" a="1"/>
  <c r="P117" i="8" a="1"/>
  <c r="J120" i="8" a="1"/>
  <c r="I116" i="8" a="1"/>
  <c r="C116" i="8" a="1"/>
  <c r="I115" i="8" a="1"/>
  <c r="E115" i="8" a="1"/>
  <c r="L115" i="8" a="1"/>
  <c r="G156" i="8" a="1"/>
  <c r="L156" i="8" a="1"/>
  <c r="F128" i="8" a="1"/>
  <c r="O143" i="8" a="1"/>
  <c r="B147" i="8" a="1"/>
  <c r="B143" i="8" a="1"/>
  <c r="J125" i="8" a="1"/>
  <c r="B114" i="8" a="1"/>
  <c r="L125" i="8" a="1"/>
  <c r="Q117" i="8" a="1"/>
  <c r="J156" i="8" a="1"/>
  <c r="K158" i="8" a="1"/>
  <c r="F116" i="8" a="1"/>
  <c r="G144" i="8" a="1"/>
  <c r="I157" i="8" a="1"/>
  <c r="E144" i="8" a="1"/>
  <c r="H114" i="8" a="1"/>
  <c r="F147" i="8" a="1"/>
  <c r="G146" i="8" a="1"/>
  <c r="P112" i="8" a="1"/>
  <c r="I146" i="8" a="1"/>
  <c r="C145" i="8" a="1"/>
  <c r="F144" i="8" a="1"/>
  <c r="B117" i="8" a="1"/>
  <c r="Q116" i="8" a="1"/>
  <c r="F135" i="8" a="1"/>
  <c r="L114" i="8" a="1"/>
  <c r="K116" i="8" a="1"/>
  <c r="G147" i="8" a="1"/>
  <c r="Q115" i="8" a="1"/>
  <c r="C146" i="8" a="1"/>
  <c r="N147" i="8" a="1"/>
  <c r="I120" i="8" a="1"/>
  <c r="P116" i="8" a="1"/>
  <c r="K118" i="8" a="1"/>
  <c r="L126" i="8" a="1"/>
  <c r="P147" i="8" a="1"/>
  <c r="C115" i="8" a="1"/>
  <c r="E158" i="8" a="1"/>
  <c r="G157" i="8" a="1"/>
  <c r="E114" i="8" a="1"/>
  <c r="G135" i="8" a="1"/>
  <c r="J117" i="8" a="1"/>
  <c r="B145" i="8" a="1"/>
  <c r="C147" i="8" a="1"/>
  <c r="G118" i="8" a="1"/>
  <c r="B120" i="8" a="1"/>
  <c r="K120" i="8" a="1"/>
  <c r="D118" i="8" a="1"/>
  <c r="C114" i="8" a="1"/>
  <c r="N117" i="8" a="1"/>
  <c r="L117" i="8" a="1"/>
  <c r="L120" i="8" a="1"/>
  <c r="G116" i="8" a="1"/>
  <c r="F158" i="8" a="1"/>
  <c r="C104" i="8" a="1"/>
  <c r="B156" i="8" a="1"/>
  <c r="H120" i="8" a="1"/>
  <c r="K114" i="8" a="1"/>
  <c r="G134" i="8" a="1"/>
  <c r="N125" i="8" a="1"/>
  <c r="C151" i="8" a="1"/>
  <c r="K115" i="8" a="1"/>
  <c r="E146" i="8" a="1"/>
  <c r="C112" i="8" a="1"/>
  <c r="M125" i="8" a="1"/>
  <c r="E145" i="8" a="1"/>
  <c r="N127" i="8" a="1"/>
  <c r="G158" i="8" a="1"/>
  <c r="E117" i="8" a="1"/>
  <c r="H134" i="8" a="1"/>
  <c r="C128" i="8" a="1"/>
  <c r="F126" i="8" a="1"/>
  <c r="B128" i="8" a="1"/>
  <c r="J157" i="8" a="1"/>
  <c r="L128" i="8" a="1"/>
  <c r="D158" i="8" a="1"/>
  <c r="J118" i="8" a="1"/>
  <c r="B144" i="8" a="1"/>
  <c r="M120" i="8" a="1"/>
  <c r="M127" i="8" a="1"/>
  <c r="F117" i="8" a="1"/>
  <c r="E147" i="8" a="1"/>
  <c r="B146" i="8" a="1"/>
  <c r="B115" i="8" a="1"/>
  <c r="P143" i="8" a="1"/>
  <c r="C117" i="8" a="1"/>
  <c r="J115" i="8" a="1"/>
  <c r="P118" i="8" a="1"/>
  <c r="G117" i="8" a="1"/>
  <c r="D114" i="8" a="1"/>
  <c r="H157" i="8" a="1"/>
  <c r="G114" i="8" a="1"/>
  <c r="C120" i="8" a="1"/>
  <c r="M114" i="8" a="1"/>
  <c r="F157" i="8" a="1"/>
  <c r="N115" i="8" a="1"/>
  <c r="P120" i="8" a="1"/>
  <c r="F146" i="8" a="1"/>
  <c r="H115" i="8" a="1"/>
  <c r="I156" i="8" a="1"/>
  <c r="I117" i="8" a="1"/>
  <c r="B157" i="8" a="1"/>
  <c r="E157" i="8" a="1"/>
  <c r="B118" i="8" a="1"/>
  <c r="N120" i="8" a="1"/>
  <c r="B158" i="8" a="1"/>
  <c r="I118" i="8" a="1"/>
  <c r="F118" i="8" a="1"/>
  <c r="L116" i="8" a="1"/>
  <c r="E128" i="8" a="1"/>
  <c r="N114" i="8" a="1"/>
  <c r="D156" i="8" a="1"/>
  <c r="B22" i="9" a="1"/>
  <c r="B22" i="9" l="1"/>
  <c r="K22" i="8"/>
  <c r="I22" i="8"/>
  <c r="J22" i="8"/>
  <c r="N120" i="8"/>
  <c r="P116" i="8"/>
  <c r="N143" i="8"/>
  <c r="D156" i="8"/>
  <c r="C112" i="8"/>
  <c r="H115" i="8"/>
  <c r="L117" i="8"/>
  <c r="M125" i="8"/>
  <c r="O143" i="8"/>
  <c r="E156" i="8"/>
  <c r="H114" i="8"/>
  <c r="B118" i="8"/>
  <c r="E145" i="8"/>
  <c r="C157" i="8"/>
  <c r="E115" i="8"/>
  <c r="P120" i="8"/>
  <c r="J115" i="8"/>
  <c r="E128" i="8"/>
  <c r="I146" i="8"/>
  <c r="B158" i="8"/>
  <c r="F117" i="8"/>
  <c r="F115" i="8"/>
  <c r="H120" i="8"/>
  <c r="M116" i="8"/>
  <c r="C126" i="8"/>
  <c r="E144" i="8"/>
  <c r="H156" i="8"/>
  <c r="B151" i="8"/>
  <c r="G144" i="8"/>
  <c r="F120" i="8"/>
  <c r="B117" i="8"/>
  <c r="C105" i="8"/>
  <c r="E126" i="8"/>
  <c r="I156" i="8"/>
  <c r="F112" i="8"/>
  <c r="B146" i="8"/>
  <c r="I115" i="8"/>
  <c r="L128" i="8"/>
  <c r="C116" i="8"/>
  <c r="P128" i="8"/>
  <c r="F147" i="8"/>
  <c r="F158" i="8"/>
  <c r="K114" i="8"/>
  <c r="N115" i="8"/>
  <c r="L120" i="8"/>
  <c r="K117" i="8"/>
  <c r="L126" i="8"/>
  <c r="B145" i="8"/>
  <c r="L156" i="8"/>
  <c r="G117" i="8"/>
  <c r="M127" i="8"/>
  <c r="P115" i="8"/>
  <c r="Q117" i="8"/>
  <c r="F118" i="8"/>
  <c r="N114" i="8"/>
  <c r="E118" i="8"/>
  <c r="P126" i="8"/>
  <c r="C145" i="8"/>
  <c r="B157" i="8"/>
  <c r="G114" i="8"/>
  <c r="B120" i="8"/>
  <c r="G146" i="8"/>
  <c r="K157" i="8"/>
  <c r="M115" i="8"/>
  <c r="B143" i="8"/>
  <c r="Q116" i="8"/>
  <c r="F135" i="8"/>
  <c r="N147" i="8"/>
  <c r="J158" i="8"/>
  <c r="K118" i="8"/>
  <c r="G116" i="8"/>
  <c r="J125" i="8"/>
  <c r="D118" i="8"/>
  <c r="N127" i="8"/>
  <c r="G145" i="8"/>
  <c r="E157" i="8"/>
  <c r="D115" i="8"/>
  <c r="G143" i="8"/>
  <c r="J156" i="8"/>
  <c r="B115" i="8"/>
  <c r="C146" i="8"/>
  <c r="E114" i="8"/>
  <c r="L125" i="8"/>
  <c r="L115" i="8"/>
  <c r="F144" i="8"/>
  <c r="G157" i="8"/>
  <c r="G115" i="8"/>
  <c r="B128" i="8"/>
  <c r="K120" i="8"/>
  <c r="P143" i="8"/>
  <c r="E143" i="8"/>
  <c r="C156" i="8"/>
  <c r="F114" i="8"/>
  <c r="F126" i="8"/>
  <c r="L116" i="8"/>
  <c r="H126" i="8"/>
  <c r="I118" i="8"/>
  <c r="F128" i="8"/>
  <c r="E146" i="8"/>
  <c r="I157" i="8"/>
  <c r="Q115" i="8"/>
  <c r="E116" i="8"/>
  <c r="J118" i="8"/>
  <c r="I145" i="8"/>
  <c r="P112" i="8"/>
  <c r="E158" i="8"/>
  <c r="F116" i="8"/>
  <c r="J117" i="8"/>
  <c r="I116" i="8"/>
  <c r="Q118" i="8"/>
  <c r="H128" i="8"/>
  <c r="F146" i="8"/>
  <c r="J157" i="8"/>
  <c r="Q114" i="8"/>
  <c r="N125" i="8"/>
  <c r="L147" i="8"/>
  <c r="I158" i="8"/>
  <c r="D117" i="8"/>
  <c r="Q112" i="8"/>
  <c r="N117" i="8"/>
  <c r="L143" i="8"/>
  <c r="G156" i="8"/>
  <c r="C115" i="8"/>
  <c r="C128" i="8"/>
  <c r="E117" i="8"/>
  <c r="B144" i="8"/>
  <c r="P118" i="8"/>
  <c r="F134" i="8"/>
  <c r="B147" i="8"/>
  <c r="C158" i="8"/>
  <c r="F157" i="8"/>
  <c r="E147" i="8"/>
  <c r="J116" i="8"/>
  <c r="P117" i="8"/>
  <c r="N116" i="8"/>
  <c r="E120" i="8"/>
  <c r="G134" i="8"/>
  <c r="C147" i="8"/>
  <c r="D158" i="8"/>
  <c r="B116" i="8"/>
  <c r="L127" i="8"/>
  <c r="B156" i="8"/>
  <c r="P114" i="8"/>
  <c r="I117" i="8"/>
  <c r="I114" i="8"/>
  <c r="C118" i="8"/>
  <c r="I144" i="8"/>
  <c r="K156" i="8"/>
  <c r="K115" i="8"/>
  <c r="I143" i="8"/>
  <c r="G118" i="8"/>
  <c r="J114" i="8"/>
  <c r="D120" i="8"/>
  <c r="G135" i="8"/>
  <c r="G147" i="8"/>
  <c r="G158" i="8"/>
  <c r="B114" i="8"/>
  <c r="L114" i="8"/>
  <c r="H157" i="8"/>
  <c r="C120" i="8"/>
  <c r="C114" i="8"/>
  <c r="C117" i="8"/>
  <c r="J120" i="8"/>
  <c r="H135" i="8"/>
  <c r="I147" i="8"/>
  <c r="H158" i="8"/>
  <c r="K116" i="8"/>
  <c r="H134" i="8"/>
  <c r="F156" i="8"/>
  <c r="D114" i="8"/>
  <c r="M117" i="8"/>
  <c r="M114" i="8"/>
  <c r="B126" i="8"/>
  <c r="F145" i="8"/>
  <c r="D157" i="8"/>
  <c r="D116" i="8"/>
  <c r="C104" i="8"/>
  <c r="L118" i="8"/>
  <c r="I120" i="8"/>
  <c r="M120" i="8"/>
  <c r="F143" i="8"/>
  <c r="P147" i="8"/>
  <c r="K158" i="8"/>
  <c r="C151" i="8"/>
  <c r="A101" i="8"/>
  <c r="E105" i="8" a="1"/>
  <c r="E104" i="8" a="1"/>
  <c r="D105" i="8" a="1"/>
  <c r="D104" i="8" a="1"/>
  <c r="F146" i="9" a="1"/>
  <c r="E145" i="9" a="1"/>
  <c r="C151" i="9" a="1"/>
  <c r="Q112" i="9" a="1"/>
  <c r="I147" i="9" a="1"/>
  <c r="F112" i="9" a="1"/>
  <c r="H156" i="9" a="1"/>
  <c r="D158" i="9" a="1"/>
  <c r="N117" i="9" a="1"/>
  <c r="I115" i="9" a="1"/>
  <c r="L147" i="9" a="1"/>
  <c r="C120" i="9" a="1"/>
  <c r="G145" i="9" a="1"/>
  <c r="N120" i="9" a="1"/>
  <c r="B118" i="9" a="1"/>
  <c r="L143" i="9" a="1"/>
  <c r="J157" i="9" a="1"/>
  <c r="H135" i="9" a="1"/>
  <c r="N127" i="9" a="1"/>
  <c r="F115" i="9" a="1"/>
  <c r="G115" i="9" a="1"/>
  <c r="B114" i="9" a="1"/>
  <c r="J125" i="9" a="1"/>
  <c r="J156" i="9" a="1"/>
  <c r="E147" i="9" a="1"/>
  <c r="H134" i="9" a="1"/>
  <c r="E157" i="9" a="1"/>
  <c r="K117" i="9" a="1"/>
  <c r="E156" i="9" a="1"/>
  <c r="B128" i="9" a="1"/>
  <c r="E146" i="9" a="1"/>
  <c r="G135" i="9" a="1"/>
  <c r="K118" i="9" a="1"/>
  <c r="G157" i="9" a="1"/>
  <c r="N114" i="9" a="1"/>
  <c r="J116" i="9" a="1"/>
  <c r="C128" i="9" a="1"/>
  <c r="M125" i="9" a="1"/>
  <c r="M114" i="9" a="1"/>
  <c r="G118" i="9" a="1"/>
  <c r="E118" i="9" a="1"/>
  <c r="K116" i="9" a="1"/>
  <c r="G134" i="9" a="1"/>
  <c r="I145" i="9" a="1"/>
  <c r="F118" i="9" a="1"/>
  <c r="F134" i="9" a="1"/>
  <c r="H157" i="9" a="1"/>
  <c r="F145" i="9" a="1"/>
  <c r="B156" i="9" a="1"/>
  <c r="P147" i="9" a="1"/>
  <c r="E158" i="9" a="1"/>
  <c r="E128" i="9" a="1"/>
  <c r="L156" i="9" a="1"/>
  <c r="L125" i="9" a="1"/>
  <c r="C118" i="9" a="1"/>
  <c r="C112" i="9" a="1"/>
  <c r="G144" i="9" a="1"/>
  <c r="L120" i="9" a="1"/>
  <c r="M120" i="9" a="1"/>
  <c r="P128" i="9" a="1"/>
  <c r="H114" i="9" a="1"/>
  <c r="P114" i="9" a="1"/>
  <c r="J120" i="9" a="1"/>
  <c r="M117" i="9" a="1"/>
  <c r="E120" i="9" a="1"/>
  <c r="B145" i="9" a="1"/>
  <c r="B157" i="9" a="1"/>
  <c r="I117" i="9" a="1"/>
  <c r="F143" i="9" a="1"/>
  <c r="Q118" i="9" a="1"/>
  <c r="C147" i="9" a="1"/>
  <c r="B147" i="9" a="1"/>
  <c r="K120" i="9" a="1"/>
  <c r="C115" i="9" a="1"/>
  <c r="J114" i="9" a="1"/>
  <c r="K22" i="9" a="1"/>
  <c r="M116" i="9" a="1"/>
  <c r="B146" i="9" a="1"/>
  <c r="L127" i="9" a="1"/>
  <c r="L128" i="9" a="1"/>
  <c r="J115" i="9" a="1"/>
  <c r="C116" i="9" a="1"/>
  <c r="K115" i="9" a="1"/>
  <c r="D120" i="9" a="1"/>
  <c r="G114" i="9" a="1"/>
  <c r="P117" i="9" a="1"/>
  <c r="G117" i="9" a="1"/>
  <c r="C156" i="9" a="1"/>
  <c r="C157" i="9" a="1"/>
  <c r="L117" i="9" a="1"/>
  <c r="F157" i="9" a="1"/>
  <c r="G158" i="9" a="1"/>
  <c r="D117" i="9" a="1"/>
  <c r="H115" i="9" a="1"/>
  <c r="N116" i="9" a="1"/>
  <c r="F135" i="9" a="1"/>
  <c r="I144" i="9" a="1"/>
  <c r="I120" i="9" a="1"/>
  <c r="K156" i="9" a="1"/>
  <c r="P120" i="9" a="1"/>
  <c r="F128" i="9" a="1"/>
  <c r="K157" i="9" a="1"/>
  <c r="E114" i="9" a="1"/>
  <c r="B158" i="9" a="1"/>
  <c r="E117" i="9" a="1"/>
  <c r="F156" i="9" a="1"/>
  <c r="F158" i="9" a="1"/>
  <c r="B126" i="9" a="1"/>
  <c r="B144" i="9" a="1"/>
  <c r="G146" i="9" a="1"/>
  <c r="Q117" i="9" a="1"/>
  <c r="H158" i="9" a="1"/>
  <c r="G147" i="9" a="1"/>
  <c r="J158" i="9" a="1"/>
  <c r="P115" i="9" a="1"/>
  <c r="I146" i="9" a="1"/>
  <c r="B151" i="9" a="1"/>
  <c r="P112" i="9" a="1"/>
  <c r="F117" i="9" a="1"/>
  <c r="H126" i="9" a="1"/>
  <c r="J118" i="9" a="1"/>
  <c r="I118" i="9" a="1"/>
  <c r="D118" i="9" a="1"/>
  <c r="C117" i="9" a="1"/>
  <c r="Q114" i="9" a="1"/>
  <c r="D114" i="9" a="1"/>
  <c r="B116" i="9" a="1"/>
  <c r="K158" i="9" a="1"/>
  <c r="F147" i="9" a="1"/>
  <c r="B115" i="9" a="1"/>
  <c r="F120" i="9" a="1"/>
  <c r="C104" i="9" a="1"/>
  <c r="M127" i="9" a="1"/>
  <c r="F114" i="9" a="1"/>
  <c r="P118" i="9" a="1"/>
  <c r="P116" i="9" a="1"/>
  <c r="I143" i="9" a="1"/>
  <c r="H128" i="9" a="1"/>
  <c r="B120" i="9" a="1"/>
  <c r="E143" i="9" a="1"/>
  <c r="D156" i="9" a="1"/>
  <c r="I114" i="9" a="1"/>
  <c r="N115" i="9" a="1"/>
  <c r="H120" i="9" a="1"/>
  <c r="E126" i="9" a="1"/>
  <c r="G116" i="9" a="1"/>
  <c r="C158" i="9" a="1"/>
  <c r="E115" i="9" a="1"/>
  <c r="C126" i="9" a="1"/>
  <c r="O143" i="9" a="1"/>
  <c r="L114" i="9" a="1"/>
  <c r="C146" i="9" a="1"/>
  <c r="E116" i="9" a="1"/>
  <c r="I157" i="9" a="1"/>
  <c r="J117" i="9" a="1"/>
  <c r="C145" i="9" a="1"/>
  <c r="C114" i="9" a="1"/>
  <c r="Q115" i="9" a="1"/>
  <c r="I158" i="9" a="1"/>
  <c r="L118" i="9" a="1"/>
  <c r="K114" i="9" a="1"/>
  <c r="L115" i="9" a="1"/>
  <c r="Q116" i="9" a="1"/>
  <c r="L116" i="9" a="1"/>
  <c r="L126" i="9" a="1"/>
  <c r="I156" i="9" a="1"/>
  <c r="F116" i="9" a="1"/>
  <c r="F144" i="9" a="1"/>
  <c r="N143" i="9" a="1"/>
  <c r="D115" i="9" a="1"/>
  <c r="F126" i="9" a="1"/>
  <c r="N147" i="9" a="1"/>
  <c r="I116" i="9" a="1"/>
  <c r="B143" i="9" a="1"/>
  <c r="P126" i="9" a="1"/>
  <c r="C105" i="9" a="1"/>
  <c r="P143" i="9" a="1"/>
  <c r="G156" i="9" a="1"/>
  <c r="D157" i="9" a="1"/>
  <c r="D116" i="9" a="1"/>
  <c r="G143" i="9" a="1"/>
  <c r="N125" i="9" a="1"/>
  <c r="M115" i="9" a="1"/>
  <c r="E144" i="9" a="1"/>
  <c r="B117" i="9" a="1"/>
  <c r="K22" i="9" l="1"/>
  <c r="F114" i="9"/>
  <c r="Q114" i="9"/>
  <c r="K115" i="9"/>
  <c r="F116" i="9"/>
  <c r="B117" i="9"/>
  <c r="M117" i="9"/>
  <c r="I118" i="9"/>
  <c r="F120" i="9"/>
  <c r="L125" i="9"/>
  <c r="L127" i="9"/>
  <c r="F134" i="9"/>
  <c r="I143" i="9"/>
  <c r="B145" i="9"/>
  <c r="G146" i="9"/>
  <c r="P147" i="9"/>
  <c r="I156" i="9"/>
  <c r="H157" i="9"/>
  <c r="H158" i="9"/>
  <c r="B115" i="9"/>
  <c r="L115" i="9"/>
  <c r="G116" i="9"/>
  <c r="C117" i="9"/>
  <c r="N117" i="9"/>
  <c r="J118" i="9"/>
  <c r="H120" i="9"/>
  <c r="M127" i="9"/>
  <c r="G134" i="9"/>
  <c r="G114" i="9"/>
  <c r="M125" i="9"/>
  <c r="L143" i="9"/>
  <c r="C145" i="9"/>
  <c r="I146" i="9"/>
  <c r="B151" i="9"/>
  <c r="J156" i="9"/>
  <c r="I158" i="9"/>
  <c r="I116" i="9"/>
  <c r="I157" i="9"/>
  <c r="D117" i="9"/>
  <c r="J157" i="9"/>
  <c r="C112" i="9"/>
  <c r="H114" i="9"/>
  <c r="C115" i="9"/>
  <c r="M115" i="9"/>
  <c r="F112" i="9"/>
  <c r="D115" i="9"/>
  <c r="N115" i="9"/>
  <c r="J116" i="9"/>
  <c r="E117" i="9"/>
  <c r="Q117" i="9"/>
  <c r="L118" i="9"/>
  <c r="J120" i="9"/>
  <c r="B128" i="9"/>
  <c r="F135" i="9"/>
  <c r="O143" i="9"/>
  <c r="F145" i="9"/>
  <c r="C147" i="9"/>
  <c r="B156" i="9"/>
  <c r="L156" i="9"/>
  <c r="K158" i="9"/>
  <c r="P112" i="9"/>
  <c r="K116" i="9"/>
  <c r="F117" i="9"/>
  <c r="K120" i="9"/>
  <c r="G135" i="9"/>
  <c r="E147" i="9"/>
  <c r="B157" i="9"/>
  <c r="Q112" i="9"/>
  <c r="I114" i="9"/>
  <c r="B126" i="9"/>
  <c r="K157" i="9"/>
  <c r="J114" i="9"/>
  <c r="E115" i="9"/>
  <c r="P115" i="9"/>
  <c r="B118" i="9"/>
  <c r="P118" i="9"/>
  <c r="C126" i="9"/>
  <c r="C128" i="9"/>
  <c r="P143" i="9"/>
  <c r="G145" i="9"/>
  <c r="B158" i="9"/>
  <c r="K114" i="9"/>
  <c r="C156" i="9"/>
  <c r="Q115" i="9"/>
  <c r="C118" i="9"/>
  <c r="L120" i="9"/>
  <c r="E128" i="9"/>
  <c r="B144" i="9"/>
  <c r="I145" i="9"/>
  <c r="D156" i="9"/>
  <c r="E144" i="9"/>
  <c r="E156" i="9"/>
  <c r="D158" i="9"/>
  <c r="N120" i="9"/>
  <c r="F144" i="9"/>
  <c r="E158" i="9"/>
  <c r="I115" i="9"/>
  <c r="D116" i="9"/>
  <c r="F118" i="9"/>
  <c r="L128" i="9"/>
  <c r="F158" i="9"/>
  <c r="P114" i="9"/>
  <c r="Q116" i="9"/>
  <c r="P128" i="9"/>
  <c r="N125" i="9"/>
  <c r="F115" i="9"/>
  <c r="L116" i="9"/>
  <c r="G117" i="9"/>
  <c r="Q118" i="9"/>
  <c r="E126" i="9"/>
  <c r="H135" i="9"/>
  <c r="F147" i="9"/>
  <c r="C157" i="9"/>
  <c r="C158" i="9"/>
  <c r="B143" i="9"/>
  <c r="G147" i="9"/>
  <c r="E118" i="9"/>
  <c r="H128" i="9"/>
  <c r="C146" i="9"/>
  <c r="F156" i="9"/>
  <c r="P116" i="9"/>
  <c r="P120" i="9"/>
  <c r="L147" i="9"/>
  <c r="E114" i="9"/>
  <c r="L117" i="9"/>
  <c r="J125" i="9"/>
  <c r="N147" i="9"/>
  <c r="B147" i="9"/>
  <c r="L114" i="9"/>
  <c r="M116" i="9"/>
  <c r="I117" i="9"/>
  <c r="D118" i="9"/>
  <c r="M120" i="9"/>
  <c r="B146" i="9"/>
  <c r="D157" i="9"/>
  <c r="H126" i="9"/>
  <c r="E143" i="9"/>
  <c r="I147" i="9"/>
  <c r="E157" i="9"/>
  <c r="D114" i="9"/>
  <c r="K117" i="9"/>
  <c r="L126" i="9"/>
  <c r="G144" i="9"/>
  <c r="F157" i="9"/>
  <c r="J115" i="9"/>
  <c r="E120" i="9"/>
  <c r="I120" i="9"/>
  <c r="C151" i="9"/>
  <c r="K156" i="9"/>
  <c r="J158" i="9"/>
  <c r="C104" i="9"/>
  <c r="B114" i="9"/>
  <c r="G115" i="9"/>
  <c r="B116" i="9"/>
  <c r="B120" i="9"/>
  <c r="F126" i="9"/>
  <c r="F128" i="9"/>
  <c r="C120" i="9"/>
  <c r="N114" i="9"/>
  <c r="D120" i="9"/>
  <c r="F143" i="9"/>
  <c r="G156" i="9"/>
  <c r="C105" i="9"/>
  <c r="G143" i="9"/>
  <c r="H156" i="9"/>
  <c r="P117" i="9"/>
  <c r="H134" i="9"/>
  <c r="C114" i="9"/>
  <c r="M114" i="9"/>
  <c r="H115" i="9"/>
  <c r="C116" i="9"/>
  <c r="N116" i="9"/>
  <c r="J117" i="9"/>
  <c r="G118" i="9"/>
  <c r="F146" i="9"/>
  <c r="G157" i="9"/>
  <c r="K118" i="9"/>
  <c r="E145" i="9"/>
  <c r="E146" i="9"/>
  <c r="P126" i="9"/>
  <c r="I144" i="9"/>
  <c r="G158" i="9"/>
  <c r="N127" i="9"/>
  <c r="E116" i="9"/>
  <c r="N143" i="9"/>
  <c r="C22" i="9"/>
  <c r="D22" i="9"/>
  <c r="A101" i="9"/>
  <c r="D104" i="8"/>
  <c r="E104" i="8"/>
  <c r="D105" i="8"/>
  <c r="E105" i="8"/>
  <c r="J22" i="9" a="1"/>
  <c r="H22" i="9" a="1"/>
  <c r="I22" i="9" a="1"/>
  <c r="J22" i="9" l="1"/>
  <c r="I22" i="9"/>
  <c r="H22" i="9"/>
  <c r="D104" i="9" a="1"/>
  <c r="E105" i="9" a="1"/>
  <c r="D105" i="9" a="1"/>
  <c r="E104" i="9" a="1"/>
  <c r="D104" i="9" l="1"/>
  <c r="D105" i="9"/>
  <c r="E105" i="9"/>
  <c r="E10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<sst xmlns="http://schemas.openxmlformats.org/spreadsheetml/2006/main" count="395" uniqueCount="115">
  <si>
    <t>RANDOM LENGTHS MIDWEEK REPORT</t>
  </si>
  <si>
    <t>Prv Week Lbr</t>
  </si>
  <si>
    <t>Prv Week Pnl</t>
  </si>
  <si>
    <t>Prv Midweek Lbr</t>
  </si>
  <si>
    <t>Prv Midweek Pnl</t>
  </si>
  <si>
    <t>Date</t>
  </si>
  <si>
    <t>Year</t>
  </si>
  <si>
    <t>Month</t>
  </si>
  <si>
    <t>Pub Date</t>
  </si>
  <si>
    <t>Midweek Composite:</t>
  </si>
  <si>
    <t>This week</t>
  </si>
  <si>
    <t>Friday prior</t>
  </si>
  <si>
    <t>Midweek prior</t>
  </si>
  <si>
    <t>Framing Lumber</t>
  </si>
  <si>
    <t>Structural Panel</t>
  </si>
  <si>
    <t>FRAMING LUMBER</t>
  </si>
  <si>
    <t>KILN DRIED</t>
  </si>
  <si>
    <t>GREEN</t>
  </si>
  <si>
    <t xml:space="preserve">    Spruce-Pine-Fir:</t>
  </si>
  <si>
    <t>Coast</t>
  </si>
  <si>
    <t>Inland WF or H-F:</t>
  </si>
  <si>
    <t>Douglas</t>
  </si>
  <si>
    <t xml:space="preserve">           Fir&amp;Larch:</t>
  </si>
  <si>
    <t>Southern Pine:</t>
  </si>
  <si>
    <t>Western</t>
  </si>
  <si>
    <t>Eastern</t>
  </si>
  <si>
    <t xml:space="preserve"> Douglas Fir:</t>
  </si>
  <si>
    <t>Std&amp;Btr</t>
  </si>
  <si>
    <t>Hem-Fir</t>
  </si>
  <si>
    <t>SPOKANE</t>
  </si>
  <si>
    <t>N. CALIF.</t>
  </si>
  <si>
    <t>Fir</t>
  </si>
  <si>
    <t>Inland</t>
  </si>
  <si>
    <t>CDN</t>
  </si>
  <si>
    <t>SPF-S</t>
  </si>
  <si>
    <t>WEST</t>
  </si>
  <si>
    <t>CENT</t>
  </si>
  <si>
    <t>EAST</t>
  </si>
  <si>
    <t>MILL</t>
  </si>
  <si>
    <t>BOS</t>
  </si>
  <si>
    <t>GL</t>
  </si>
  <si>
    <t xml:space="preserve"> PORTLAND</t>
  </si>
  <si>
    <t>NE</t>
  </si>
  <si>
    <t>2X4</t>
  </si>
  <si>
    <t>--</t>
  </si>
  <si>
    <t>#2&amp;Btr</t>
  </si>
  <si>
    <t>2x4</t>
  </si>
  <si>
    <t>2X6</t>
  </si>
  <si>
    <t>2X8</t>
  </si>
  <si>
    <t>2X10</t>
  </si>
  <si>
    <t>2X12</t>
  </si>
  <si>
    <t>#3/UTIL</t>
  </si>
  <si>
    <t>Fir&amp;</t>
  </si>
  <si>
    <t>ES-LP</t>
  </si>
  <si>
    <t>Southern Pine</t>
  </si>
  <si>
    <t>STUDS</t>
  </si>
  <si>
    <t>Larch</t>
  </si>
  <si>
    <t>2X4-8' Stud</t>
  </si>
  <si>
    <t>2X4-8' 2/2&amp;B</t>
  </si>
  <si>
    <t>2X4-9' Stud</t>
  </si>
  <si>
    <t>2X4-9' 2/2&amp;B</t>
  </si>
  <si>
    <t>COMMONS</t>
  </si>
  <si>
    <t>PONDEROSA PINE</t>
  </si>
  <si>
    <t>INLAND MILLS</t>
  </si>
  <si>
    <t>#3</t>
  </si>
  <si>
    <t>#4</t>
  </si>
  <si>
    <t>1X6</t>
  </si>
  <si>
    <t>1X12</t>
  </si>
  <si>
    <t>PLYWOOD</t>
  </si>
  <si>
    <t>SHEATHING</t>
  </si>
  <si>
    <t>SANDED</t>
  </si>
  <si>
    <t>UNDERLAYMENT</t>
  </si>
  <si>
    <t>WESTERN</t>
  </si>
  <si>
    <t>SOUTHERN</t>
  </si>
  <si>
    <t>CD</t>
  </si>
  <si>
    <t xml:space="preserve">         Rated</t>
  </si>
  <si>
    <t>AC</t>
  </si>
  <si>
    <t>C-X-band,T&amp;G</t>
  </si>
  <si>
    <t>CENTRAL</t>
  </si>
  <si>
    <t>3/8"</t>
  </si>
  <si>
    <t>1/4"</t>
  </si>
  <si>
    <t>23/32"</t>
  </si>
  <si>
    <t>1/2" 3P</t>
  </si>
  <si>
    <t>15/32" 3P</t>
  </si>
  <si>
    <t>11/32"</t>
  </si>
  <si>
    <t>CONCRETE FORM</t>
  </si>
  <si>
    <t>1/2" 4/5P</t>
  </si>
  <si>
    <t>15/32" 4P</t>
  </si>
  <si>
    <t>15/32"</t>
  </si>
  <si>
    <t>5/8" 4/5P</t>
  </si>
  <si>
    <t>19/32" 4P</t>
  </si>
  <si>
    <t>19/32"</t>
  </si>
  <si>
    <t>3/4" 4/5P</t>
  </si>
  <si>
    <t>3/4"</t>
  </si>
  <si>
    <t>CANADIAN SPRUCE PLYWOOD</t>
  </si>
  <si>
    <t>TOR</t>
  </si>
  <si>
    <t>VAN</t>
  </si>
  <si>
    <t>9.5mm-3/8"</t>
  </si>
  <si>
    <t>ORIENTED STRAND BOARD</t>
  </si>
  <si>
    <t>NORTH</t>
  </si>
  <si>
    <t>EASTERN</t>
  </si>
  <si>
    <t>SOUTH</t>
  </si>
  <si>
    <t>MID</t>
  </si>
  <si>
    <t>LOS</t>
  </si>
  <si>
    <t>CANADA</t>
  </si>
  <si>
    <t>ATLANTIC</t>
  </si>
  <si>
    <t>ANGELES</t>
  </si>
  <si>
    <t>SEATTLE</t>
  </si>
  <si>
    <t>DENVER</t>
  </si>
  <si>
    <t>PHOENIX</t>
  </si>
  <si>
    <t>TORONTO</t>
  </si>
  <si>
    <t>7/16"</t>
  </si>
  <si>
    <t>Week</t>
  </si>
  <si>
    <t>Issue</t>
  </si>
  <si>
    <r>
      <t>Random Lengths Midweek Reports</t>
    </r>
    <r>
      <rPr>
        <sz val="10"/>
        <rFont val="Arial"/>
        <family val="2"/>
      </rPr>
      <t xml:space="preserve"> are published</t>
    </r>
    <r>
      <rPr>
        <b/>
        <sz val="11"/>
        <color theme="1"/>
        <rFont val="Calibri"/>
        <family val="2"/>
        <scheme val="minor"/>
      </rPr>
      <t xml:space="preserve"> every </t>
    </r>
    <r>
      <rPr>
        <b/>
        <u/>
        <sz val="11"/>
        <color theme="1"/>
        <rFont val="Calibri"/>
        <family val="2"/>
        <scheme val="minor"/>
      </rPr>
      <t>Tuesday</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</si>
</sst>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00"/>
    <numFmt numFmtId="166" formatCode="mm/dd/yy"/>
    <numFmt numFmtId="167" formatCode="\+#,##0;\–#,##0;0"/>
    <numFmt numFmtId="168" formatCode="\+#,##0.00;\–#,##0.00;0"/>
    <numFmt numFmtId="169" formatCode="[$-409]d\-mmm\-yyyy;@"/>
  </numFmts>
  <fonts count="22" x14ac:knownFonts="1">
    <font>
      <sz val="10"/>
      <name val="Arial"/>
      <family val="2"/>
    </font>
    <font>
      <sz val="10"/>
      <color indexed="8"/>
      <name val="Arial"/>
      <family val="2"/>
    </font>
    <font>
      <sz val="10"/>
      <name val="Arial"/>
      <family val="2"/>
    </font>
    <font>
      <sz val="10"/>
      <name val="Courier"/>
      <family val="3"/>
    </font>
    <font>
      <b/>
      <i/>
      <sz val="16"/>
      <color indexed="17"/>
      <name val="Arial"/>
      <family val="2"/>
    </font>
    <font>
      <i/>
      <sz val="10"/>
      <color indexed="12"/>
      <name val="Arial"/>
      <family val="2"/>
    </font>
    <font>
      <sz val="10"/>
      <color indexed="10"/>
      <name val="Arial"/>
      <family val="2"/>
    </font>
    <font>
      <sz val="10"/>
      <color indexed="17"/>
      <name val="Arial"/>
      <family val="2"/>
    </font>
    <font>
      <i/>
      <sz val="10"/>
      <color indexed="10"/>
      <name val="Arial"/>
      <family val="2"/>
    </font>
    <font>
      <sz val="10"/>
      <color indexed="12"/>
      <name val="Arial"/>
      <family val="2"/>
    </font>
    <font>
      <b/>
      <i/>
      <sz val="12"/>
      <color indexed="17"/>
      <name val="Arial"/>
      <family val="2"/>
    </font>
    <font>
      <b/>
      <sz val="12"/>
      <color indexed="10"/>
      <name val="Arial"/>
      <family val="2"/>
    </font>
    <font>
      <b/>
      <sz val="10"/>
      <color indexed="10"/>
      <name val="Arial"/>
      <family val="2"/>
    </font>
    <font>
      <sz val="8"/>
      <color indexed="12"/>
      <name val="Arial"/>
      <family val="2"/>
    </font>
    <font>
      <sz val="8"/>
      <name val="Arial"/>
      <family val="2"/>
    </font>
    <font>
      <b/>
      <sz val="8"/>
      <color indexed="12"/>
      <name val="Arial"/>
      <family val="2"/>
    </font>
    <font>
      <sz val="8"/>
      <color indexed="10"/>
      <name val="Arial"/>
      <family val="2"/>
    </font>
    <font>
      <b/>
      <i/>
      <sz val="10"/>
      <color indexed="17"/>
      <name val="Arial"/>
      <family val="2"/>
    </font>
    <font>
      <sz val="10"/>
      <color indexed="8"/>
      <name val="Courier"/>
      <family val="3"/>
    </font>
    <font>
      <b/>
      <sz val="10"/>
      <color indexed="8"/>
      <name val="Arial"/>
      <family val="2"/>
    </font>
    <font>
      <b/>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indexed="46"/>
        <bgColor indexed="64"/>
      </patternFill>
    </fill>
    <fill>
      <patternFill patternType="solid">
        <fgColor indexed="29"/>
        <bgColor indexed="64"/>
      </patternFill>
    </fill>
    <fill>
      <patternFill patternType="solid">
        <fgColor indexed="41"/>
        <bgColor indexed="64"/>
      </patternFill>
    </fill>
    <fill>
      <patternFill patternType="solid">
        <fgColor theme="7" tint="0.59999389629810485"/>
        <bgColor indexed="64"/>
      </patternFill>
    </fill>
    <fill>
      <patternFill patternType="solid">
        <fgColor rgb="FFFFFF00"/>
        <bgColor indexed="64"/>
      </patternFill>
    </fill>
  </fills>
  <borders count="1">
    <border>
      <left/>
      <right/>
      <top/>
      <bottom/>
      <diagonal/>
    </border>
  </borders>
  <cellStyleXfs count="7">
    <xf numFmtId="164" fontId="0" fillId="0" borderId="0"/>
    <xf numFmtId="2" fontId="18" fillId="2" borderId="0">
      <alignment horizontal="right"/>
    </xf>
    <xf numFmtId="2" fontId="3" fillId="3" borderId="0">
      <alignment horizontal="right"/>
    </xf>
    <xf numFmtId="3" fontId="2" fillId="0" borderId="0">
      <alignment horizontal="right"/>
    </xf>
    <xf numFmtId="4" fontId="2" fillId="0" borderId="0">
      <alignment horizontal="right"/>
    </xf>
    <xf numFmtId="167" fontId="2" fillId="0" borderId="0">
      <alignment horizontal="right"/>
    </xf>
    <xf numFmtId="168" fontId="2" fillId="4" borderId="0">
      <alignment horizontal="right"/>
    </xf>
  </cellStyleXfs>
  <cellXfs count="99">
    <xf numFmtId="164" fontId="0" fillId="0" borderId="0" xfId="0"/>
    <xf numFmtId="164" fontId="13" fillId="0" borderId="0" xfId="0" applyFont="1" applyAlignment="1">
      <alignment horizontal="right"/>
    </xf>
    <xf numFmtId="164" fontId="4" fillId="0" borderId="0" xfId="0" quotePrefix="1" applyFont="1" applyAlignment="1">
      <alignment horizontal="left"/>
    </xf>
    <xf numFmtId="49" fontId="2" fillId="0" borderId="0" xfId="0" quotePrefix="1" applyNumberFormat="1" applyFont="1" applyAlignment="1">
      <alignment horizontal="left"/>
    </xf>
    <xf numFmtId="3" fontId="7" fillId="0" borderId="0" xfId="0" applyNumberFormat="1" applyFont="1"/>
    <xf numFmtId="1" fontId="2" fillId="0" borderId="0" xfId="0" applyNumberFormat="1" applyFont="1" applyAlignment="1">
      <alignment horizontal="left"/>
    </xf>
    <xf numFmtId="165" fontId="2" fillId="0" borderId="0" xfId="0" applyNumberFormat="1" applyFont="1" applyAlignment="1">
      <alignment horizontal="left"/>
    </xf>
    <xf numFmtId="164" fontId="8" fillId="0" borderId="0" xfId="0" quotePrefix="1" applyFont="1" applyAlignment="1">
      <alignment horizontal="right"/>
    </xf>
    <xf numFmtId="164" fontId="2" fillId="0" borderId="0" xfId="0" applyFont="1"/>
    <xf numFmtId="49" fontId="9" fillId="0" borderId="0" xfId="0" quotePrefix="1" applyNumberFormat="1" applyFont="1" applyAlignment="1">
      <alignment horizontal="left"/>
    </xf>
    <xf numFmtId="164" fontId="2" fillId="0" borderId="0" xfId="0" quotePrefix="1" applyFont="1" applyAlignment="1">
      <alignment horizontal="left"/>
    </xf>
    <xf numFmtId="3" fontId="8" fillId="0" borderId="0" xfId="0" applyNumberFormat="1" applyFont="1" applyAlignment="1">
      <alignment horizontal="right"/>
    </xf>
    <xf numFmtId="3" fontId="2" fillId="0" borderId="0" xfId="0" applyNumberFormat="1" applyFont="1" applyAlignment="1">
      <alignment horizontal="left"/>
    </xf>
    <xf numFmtId="164" fontId="0" fillId="0" borderId="0" xfId="0" applyAlignment="1">
      <alignment horizontal="right"/>
    </xf>
    <xf numFmtId="49" fontId="6" fillId="0" borderId="0" xfId="0" applyNumberFormat="1" applyFont="1" applyAlignment="1">
      <alignment horizontal="left"/>
    </xf>
    <xf numFmtId="3" fontId="5" fillId="0" borderId="0" xfId="0" applyNumberFormat="1" applyFont="1" applyAlignment="1">
      <alignment horizontal="center"/>
    </xf>
    <xf numFmtId="1" fontId="2" fillId="0" borderId="0" xfId="0" applyNumberFormat="1" applyFont="1" applyAlignment="1">
      <alignment horizontal="center"/>
    </xf>
    <xf numFmtId="165" fontId="2" fillId="0" borderId="0" xfId="0" applyNumberFormat="1" applyFont="1" applyAlignment="1">
      <alignment horizontal="center"/>
    </xf>
    <xf numFmtId="3" fontId="2" fillId="0" borderId="0" xfId="3">
      <alignment horizontal="right"/>
    </xf>
    <xf numFmtId="164" fontId="11" fillId="0" borderId="0" xfId="0" applyFont="1"/>
    <xf numFmtId="3" fontId="1" fillId="0" borderId="0" xfId="3" applyFont="1">
      <alignment horizontal="right"/>
    </xf>
    <xf numFmtId="166" fontId="17" fillId="0" borderId="0" xfId="0" quotePrefix="1" applyNumberFormat="1" applyFont="1" applyAlignment="1">
      <alignment horizontal="left"/>
    </xf>
    <xf numFmtId="3" fontId="10" fillId="0" borderId="0" xfId="0" quotePrefix="1" applyNumberFormat="1" applyFont="1" applyAlignment="1">
      <alignment horizontal="left"/>
    </xf>
    <xf numFmtId="164" fontId="13" fillId="0" borderId="0" xfId="0" applyFont="1" applyAlignment="1">
      <alignment horizontal="left"/>
    </xf>
    <xf numFmtId="3" fontId="11" fillId="0" borderId="0" xfId="0" quotePrefix="1" applyNumberFormat="1" applyFont="1" applyAlignment="1">
      <alignment horizontal="left"/>
    </xf>
    <xf numFmtId="3" fontId="12" fillId="0" borderId="0" xfId="0" quotePrefix="1" applyNumberFormat="1" applyFont="1" applyAlignment="1">
      <alignment horizontal="left"/>
    </xf>
    <xf numFmtId="164" fontId="13" fillId="0" borderId="0" xfId="0" quotePrefix="1" applyFont="1" applyAlignment="1">
      <alignment horizontal="left"/>
    </xf>
    <xf numFmtId="164" fontId="13" fillId="0" borderId="0" xfId="0" quotePrefix="1" applyFont="1" applyAlignment="1">
      <alignment horizontal="centerContinuous"/>
    </xf>
    <xf numFmtId="164" fontId="13" fillId="0" borderId="0" xfId="0" applyFont="1" applyAlignment="1">
      <alignment horizontal="centerContinuous"/>
    </xf>
    <xf numFmtId="164" fontId="13" fillId="0" borderId="0" xfId="0" quotePrefix="1" applyFont="1"/>
    <xf numFmtId="164" fontId="13" fillId="0" borderId="0" xfId="0" quotePrefix="1" applyFont="1" applyAlignment="1">
      <alignment horizontal="right"/>
    </xf>
    <xf numFmtId="164" fontId="14" fillId="0" borderId="0" xfId="0" applyFont="1"/>
    <xf numFmtId="164" fontId="13" fillId="0" borderId="0" xfId="0" applyFont="1"/>
    <xf numFmtId="164" fontId="2" fillId="0" borderId="0" xfId="0" applyFont="1" applyAlignment="1">
      <alignment horizontal="right"/>
    </xf>
    <xf numFmtId="164" fontId="2" fillId="0" borderId="0" xfId="0" applyFont="1" applyAlignment="1">
      <alignment horizontal="center"/>
    </xf>
    <xf numFmtId="164" fontId="0" fillId="0" borderId="0" xfId="0" quotePrefix="1"/>
    <xf numFmtId="164" fontId="12" fillId="0" borderId="0" xfId="0" quotePrefix="1" applyFont="1" applyAlignment="1">
      <alignment horizontal="left"/>
    </xf>
    <xf numFmtId="164" fontId="6" fillId="0" borderId="0" xfId="0" applyFont="1"/>
    <xf numFmtId="3" fontId="2" fillId="0" borderId="0" xfId="0" applyNumberFormat="1" applyFont="1"/>
    <xf numFmtId="164" fontId="15" fillId="0" borderId="0" xfId="0" applyFont="1" applyAlignment="1">
      <alignment horizontal="left"/>
    </xf>
    <xf numFmtId="164" fontId="15" fillId="0" borderId="0" xfId="0" applyFont="1" applyAlignment="1">
      <alignment horizontal="right"/>
    </xf>
    <xf numFmtId="3" fontId="16" fillId="0" borderId="0" xfId="0" applyNumberFormat="1" applyFont="1" applyAlignment="1">
      <alignment horizontal="left"/>
    </xf>
    <xf numFmtId="3" fontId="13" fillId="0" borderId="0" xfId="0" applyNumberFormat="1" applyFont="1" applyAlignment="1">
      <alignment horizontal="right"/>
    </xf>
    <xf numFmtId="3" fontId="13" fillId="0" borderId="0" xfId="0" applyNumberFormat="1" applyFont="1" applyAlignment="1">
      <alignment horizontal="left"/>
    </xf>
    <xf numFmtId="3" fontId="14" fillId="0" borderId="0" xfId="0" applyNumberFormat="1" applyFont="1"/>
    <xf numFmtId="3" fontId="13" fillId="0" borderId="0" xfId="0" quotePrefix="1" applyNumberFormat="1" applyFont="1" applyAlignment="1">
      <alignment horizontal="right"/>
    </xf>
    <xf numFmtId="164" fontId="5" fillId="0" borderId="0" xfId="0" applyFont="1" applyAlignment="1">
      <alignment horizontal="center"/>
    </xf>
    <xf numFmtId="169" fontId="1" fillId="0" borderId="0" xfId="0" applyNumberFormat="1" applyFont="1" applyAlignment="1">
      <alignment horizontal="center"/>
    </xf>
    <xf numFmtId="164" fontId="4" fillId="0" borderId="0" xfId="0" quotePrefix="1" applyFont="1" applyAlignment="1" applyProtection="1">
      <alignment horizontal="left"/>
      <protection locked="0"/>
    </xf>
    <xf numFmtId="164" fontId="0" fillId="0" borderId="0" xfId="0" applyProtection="1">
      <protection locked="0"/>
    </xf>
    <xf numFmtId="49" fontId="2" fillId="0" borderId="0" xfId="0" quotePrefix="1" applyNumberFormat="1" applyFont="1" applyAlignment="1" applyProtection="1">
      <alignment horizontal="left"/>
      <protection locked="0"/>
    </xf>
    <xf numFmtId="3" fontId="7" fillId="0" borderId="0" xfId="0" applyNumberFormat="1" applyFont="1" applyProtection="1">
      <protection locked="0"/>
    </xf>
    <xf numFmtId="1" fontId="2" fillId="0" borderId="0" xfId="0" applyNumberFormat="1" applyFont="1" applyAlignment="1" applyProtection="1">
      <alignment horizontal="left"/>
      <protection locked="0"/>
    </xf>
    <xf numFmtId="165" fontId="2" fillId="0" borderId="0" xfId="0" applyNumberFormat="1" applyFont="1" applyAlignment="1" applyProtection="1">
      <alignment horizontal="left"/>
      <protection locked="0"/>
    </xf>
    <xf numFmtId="164" fontId="8" fillId="0" borderId="0" xfId="0" quotePrefix="1" applyFont="1" applyAlignment="1" applyProtection="1">
      <alignment horizontal="right"/>
      <protection locked="0"/>
    </xf>
    <xf numFmtId="164" fontId="2" fillId="0" borderId="0" xfId="0" applyFont="1" applyProtection="1">
      <protection locked="0"/>
    </xf>
    <xf numFmtId="49" fontId="9" fillId="0" borderId="0" xfId="0" quotePrefix="1" applyNumberFormat="1" applyFont="1" applyAlignment="1" applyProtection="1">
      <alignment horizontal="left"/>
      <protection locked="0"/>
    </xf>
    <xf numFmtId="164" fontId="2" fillId="0" borderId="0" xfId="0" quotePrefix="1" applyFont="1" applyAlignment="1" applyProtection="1">
      <alignment horizontal="left"/>
      <protection locked="0"/>
    </xf>
    <xf numFmtId="49" fontId="6" fillId="0" borderId="0" xfId="0" applyNumberFormat="1" applyFont="1" applyAlignment="1" applyProtection="1">
      <alignment horizontal="left"/>
      <protection locked="0"/>
    </xf>
    <xf numFmtId="3" fontId="8" fillId="0" borderId="0" xfId="0" applyNumberFormat="1" applyFont="1" applyAlignment="1" applyProtection="1">
      <alignment horizontal="right"/>
      <protection locked="0"/>
    </xf>
    <xf numFmtId="164" fontId="5" fillId="0" borderId="0" xfId="0" applyFont="1" applyAlignment="1" applyProtection="1">
      <alignment horizontal="center"/>
      <protection locked="0"/>
    </xf>
    <xf numFmtId="3" fontId="5" fillId="0" borderId="0" xfId="0" applyNumberFormat="1" applyFont="1" applyAlignment="1" applyProtection="1">
      <alignment horizontal="center"/>
      <protection locked="0"/>
    </xf>
    <xf numFmtId="1" fontId="2" fillId="0" borderId="0" xfId="0" applyNumberFormat="1" applyFont="1" applyAlignment="1" applyProtection="1">
      <alignment horizontal="center"/>
      <protection locked="0"/>
    </xf>
    <xf numFmtId="165" fontId="2" fillId="0" borderId="0" xfId="0" applyNumberFormat="1" applyFont="1" applyAlignment="1" applyProtection="1">
      <alignment horizontal="center"/>
      <protection locked="0"/>
    </xf>
    <xf numFmtId="169" fontId="1" fillId="0" borderId="0" xfId="0" applyNumberFormat="1" applyFont="1" applyAlignment="1" applyProtection="1">
      <alignment horizontal="center"/>
      <protection locked="0"/>
    </xf>
    <xf numFmtId="166" fontId="17" fillId="0" borderId="0" xfId="0" quotePrefix="1" applyNumberFormat="1" applyFont="1" applyAlignment="1" applyProtection="1">
      <alignment horizontal="left"/>
      <protection locked="0"/>
    </xf>
    <xf numFmtId="3" fontId="10" fillId="0" borderId="0" xfId="0" quotePrefix="1" applyNumberFormat="1" applyFont="1" applyAlignment="1" applyProtection="1">
      <alignment horizontal="left"/>
      <protection locked="0"/>
    </xf>
    <xf numFmtId="164" fontId="11" fillId="0" borderId="0" xfId="0" applyFont="1" applyProtection="1">
      <protection locked="0"/>
    </xf>
    <xf numFmtId="164" fontId="0" fillId="0" borderId="0" xfId="0" applyAlignment="1" applyProtection="1">
      <alignment horizontal="right"/>
      <protection locked="0"/>
    </xf>
    <xf numFmtId="164" fontId="13" fillId="0" borderId="0" xfId="0" applyFont="1" applyAlignment="1" applyProtection="1">
      <alignment horizontal="left"/>
      <protection locked="0"/>
    </xf>
    <xf numFmtId="164" fontId="13" fillId="0" borderId="0" xfId="0" applyFont="1" applyAlignment="1" applyProtection="1">
      <alignment horizontal="right"/>
      <protection locked="0"/>
    </xf>
    <xf numFmtId="3" fontId="1" fillId="0" borderId="0" xfId="3" applyFont="1" applyProtection="1">
      <alignment horizontal="right"/>
      <protection locked="0"/>
    </xf>
    <xf numFmtId="3" fontId="2" fillId="0" borderId="0" xfId="3" applyProtection="1">
      <alignment horizontal="right"/>
      <protection locked="0"/>
    </xf>
    <xf numFmtId="3" fontId="11" fillId="0" borderId="0" xfId="0" quotePrefix="1" applyNumberFormat="1" applyFont="1" applyAlignment="1" applyProtection="1">
      <alignment horizontal="left"/>
      <protection locked="0"/>
    </xf>
    <xf numFmtId="3" fontId="12" fillId="0" borderId="0" xfId="0" quotePrefix="1" applyNumberFormat="1" applyFont="1" applyAlignment="1" applyProtection="1">
      <alignment horizontal="left"/>
      <protection locked="0"/>
    </xf>
    <xf numFmtId="164" fontId="13" fillId="0" borderId="0" xfId="0" quotePrefix="1" applyFont="1" applyAlignment="1" applyProtection="1">
      <alignment horizontal="left"/>
      <protection locked="0"/>
    </xf>
    <xf numFmtId="164" fontId="13" fillId="0" borderId="0" xfId="0" quotePrefix="1" applyFont="1" applyAlignment="1" applyProtection="1">
      <alignment horizontal="centerContinuous"/>
      <protection locked="0"/>
    </xf>
    <xf numFmtId="164" fontId="13" fillId="0" borderId="0" xfId="0" applyFont="1" applyAlignment="1" applyProtection="1">
      <alignment horizontal="centerContinuous"/>
      <protection locked="0"/>
    </xf>
    <xf numFmtId="164" fontId="13" fillId="0" borderId="0" xfId="0" quotePrefix="1" applyFont="1" applyProtection="1">
      <protection locked="0"/>
    </xf>
    <xf numFmtId="164" fontId="13" fillId="0" borderId="0" xfId="0" quotePrefix="1" applyFont="1" applyAlignment="1" applyProtection="1">
      <alignment horizontal="right"/>
      <protection locked="0"/>
    </xf>
    <xf numFmtId="164" fontId="14" fillId="0" borderId="0" xfId="0" applyFont="1" applyProtection="1">
      <protection locked="0"/>
    </xf>
    <xf numFmtId="164" fontId="13" fillId="0" borderId="0" xfId="0" applyFont="1" applyProtection="1">
      <protection locked="0"/>
    </xf>
    <xf numFmtId="164" fontId="2" fillId="0" borderId="0" xfId="0" applyFont="1" applyAlignment="1" applyProtection="1">
      <alignment horizontal="right"/>
      <protection locked="0"/>
    </xf>
    <xf numFmtId="164" fontId="2" fillId="0" borderId="0" xfId="0" applyFont="1" applyAlignment="1" applyProtection="1">
      <alignment horizontal="center"/>
      <protection locked="0"/>
    </xf>
    <xf numFmtId="164" fontId="0" fillId="0" borderId="0" xfId="0" quotePrefix="1" applyProtection="1">
      <protection locked="0"/>
    </xf>
    <xf numFmtId="164" fontId="12" fillId="0" borderId="0" xfId="0" quotePrefix="1" applyFont="1" applyAlignment="1" applyProtection="1">
      <alignment horizontal="left"/>
      <protection locked="0"/>
    </xf>
    <xf numFmtId="164" fontId="6" fillId="0" borderId="0" xfId="0" applyFont="1" applyProtection="1">
      <protection locked="0"/>
    </xf>
    <xf numFmtId="3" fontId="2" fillId="0" borderId="0" xfId="0" applyNumberFormat="1" applyFont="1" applyAlignment="1" applyProtection="1">
      <alignment horizontal="left"/>
      <protection locked="0"/>
    </xf>
    <xf numFmtId="3" fontId="2" fillId="0" borderId="0" xfId="0" applyNumberFormat="1" applyFont="1" applyProtection="1">
      <protection locked="0"/>
    </xf>
    <xf numFmtId="164" fontId="15" fillId="0" borderId="0" xfId="0" applyFont="1" applyAlignment="1" applyProtection="1">
      <alignment horizontal="left"/>
      <protection locked="0"/>
    </xf>
    <xf numFmtId="164" fontId="15" fillId="0" borderId="0" xfId="0" applyFont="1" applyAlignment="1" applyProtection="1">
      <alignment horizontal="right"/>
      <protection locked="0"/>
    </xf>
    <xf numFmtId="3" fontId="16" fillId="0" borderId="0" xfId="0" applyNumberFormat="1" applyFont="1" applyAlignment="1" applyProtection="1">
      <alignment horizontal="left"/>
      <protection locked="0"/>
    </xf>
    <xf numFmtId="3" fontId="13" fillId="0" borderId="0" xfId="0" applyNumberFormat="1" applyFont="1" applyAlignment="1" applyProtection="1">
      <alignment horizontal="right"/>
      <protection locked="0"/>
    </xf>
    <xf numFmtId="3" fontId="13" fillId="0" borderId="0" xfId="0" applyNumberFormat="1" applyFont="1" applyAlignment="1" applyProtection="1">
      <alignment horizontal="left"/>
      <protection locked="0"/>
    </xf>
    <xf numFmtId="3" fontId="14" fillId="0" borderId="0" xfId="0" applyNumberFormat="1" applyFont="1" applyProtection="1">
      <protection locked="0"/>
    </xf>
    <xf numFmtId="3" fontId="13" fillId="0" borderId="0" xfId="0" quotePrefix="1" applyNumberFormat="1" applyFont="1" applyAlignment="1" applyProtection="1">
      <alignment horizontal="right"/>
      <protection locked="0"/>
    </xf>
    <xf numFmtId="169" fontId="19" fillId="6" borderId="0" xfId="0" applyNumberFormat="1" applyFont="1" applyFill="1" applyAlignment="1">
      <alignment horizontal="center"/>
    </xf>
    <xf numFmtId="169" fontId="19" fillId="5" borderId="0" xfId="0" applyNumberFormat="1" applyFont="1" applyFill="1" applyAlignment="1">
      <alignment horizontal="center"/>
    </xf>
    <xf numFmtId="164" fontId="20" fillId="0" borderId="0" xfId="0" applyFont="1"/>
  </cellXfs>
  <cellStyles count="7">
    <cellStyle name="DbPrice" xfId="1" xr:uid="{00000000-0005-0000-0000-000000000000}"/>
    <cellStyle name="DbTag" xfId="2" xr:uid="{00000000-0005-0000-0000-000001000000}"/>
    <cellStyle name="Normal" xfId="0" builtinId="0"/>
    <cellStyle name="Price" xfId="3" xr:uid="{00000000-0005-0000-0000-000003000000}"/>
    <cellStyle name="PriceD2" xfId="4" xr:uid="{00000000-0005-0000-0000-000004000000}"/>
    <cellStyle name="UpsDowns" xfId="5" xr:uid="{00000000-0005-0000-0000-000005000000}"/>
    <cellStyle name="UpsDownsD2"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15</xdr:row>
      <xdr:rowOff>152400</xdr:rowOff>
    </xdr:to>
    <xdr:grpSp>
      <xdr:nvGrpSpPr>
        <xdr:cNvPr id="2" name="Group 33">
          <a:extLst>
            <a:ext uri="{FF2B5EF4-FFF2-40B4-BE49-F238E27FC236}">
              <a16:creationId xmlns:a16="http://schemas.microsoft.com/office/drawing/2014/main" id="{98288CDF-ED3A-4FF0-BE62-FD6911420053}"/>
            </a:ext>
          </a:extLst>
        </xdr:cNvPr>
        <xdr:cNvGrpSpPr>
          <a:grpSpLocks/>
        </xdr:cNvGrpSpPr>
      </xdr:nvGrpSpPr>
      <xdr:grpSpPr bwMode="auto">
        <a:xfrm>
          <a:off x="0" y="0"/>
          <a:ext cx="9467850" cy="2676525"/>
          <a:chOff x="0" y="0"/>
          <a:chExt cx="757" cy="281"/>
        </a:xfrm>
      </xdr:grpSpPr>
      <xdr:sp macro="" textlink="">
        <xdr:nvSpPr>
          <xdr:cNvPr id="3" name="Rectangle 1">
            <a:extLst>
              <a:ext uri="{FF2B5EF4-FFF2-40B4-BE49-F238E27FC236}">
                <a16:creationId xmlns:a16="http://schemas.microsoft.com/office/drawing/2014/main" id="{2EFDF093-E48B-AC14-08B5-34C0C8FF45F7}"/>
              </a:ext>
            </a:extLst>
          </xdr:cNvPr>
          <xdr:cNvSpPr>
            <a:spLocks noChangeArrowheads="1"/>
          </xdr:cNvSpPr>
        </xdr:nvSpPr>
        <xdr:spPr bwMode="auto">
          <a:xfrm>
            <a:off x="0" y="0"/>
            <a:ext cx="757" cy="2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Text 9">
            <a:extLst>
              <a:ext uri="{FF2B5EF4-FFF2-40B4-BE49-F238E27FC236}">
                <a16:creationId xmlns:a16="http://schemas.microsoft.com/office/drawing/2014/main" id="{DC535922-3C5B-7288-9A95-69C641AEAB35}"/>
              </a:ext>
            </a:extLst>
          </xdr:cNvPr>
          <xdr:cNvSpPr txBox="1">
            <a:spLocks noChangeArrowheads="1"/>
          </xdr:cNvSpPr>
        </xdr:nvSpPr>
        <xdr:spPr bwMode="auto">
          <a:xfrm>
            <a:off x="26" y="213"/>
            <a:ext cx="478" cy="4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en-US" sz="1200" b="1" i="1" u="none" strike="noStrike" baseline="0">
                <a:solidFill>
                  <a:srgbClr val="000000"/>
                </a:solidFill>
                <a:latin typeface="Arial"/>
                <a:cs typeface="Arial"/>
              </a:rPr>
              <a:t>This Is The Random Lengths Midweek Price Guide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Midweek starts at cell A101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sp macro="" textlink="">
        <xdr:nvSpPr>
          <xdr:cNvPr id="5" name="Text 53">
            <a:extLst>
              <a:ext uri="{FF2B5EF4-FFF2-40B4-BE49-F238E27FC236}">
                <a16:creationId xmlns:a16="http://schemas.microsoft.com/office/drawing/2014/main" id="{F8071BE0-3D34-6776-AD08-4FB382814B9C}"/>
              </a:ext>
            </a:extLst>
          </xdr:cNvPr>
          <xdr:cNvSpPr txBox="1">
            <a:spLocks noChangeArrowheads="1"/>
          </xdr:cNvSpPr>
        </xdr:nvSpPr>
        <xdr:spPr bwMode="auto">
          <a:xfrm>
            <a:off x="484" y="14"/>
            <a:ext cx="268" cy="19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en-US" sz="1200" b="1" i="0" u="none" strike="noStrike" baseline="0">
                <a:solidFill>
                  <a:srgbClr val="FF0000"/>
                </a:solidFill>
                <a:latin typeface="Arial"/>
                <a:cs typeface="Arial"/>
              </a:rPr>
              <a:t>COPYRIGHT © 2024, Random Lengths Publications, Inc.</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 part of this transmission may be reproduced, transmitted, or retransmitted in any form or by any means, electronic, or mechanical, including photocopy, recording, facsimile, information storage or retrieval systems, or retransmission via any telecommunications network without written permission, from the publisher.</a:t>
            </a:r>
          </a:p>
          <a:p>
            <a:pPr algn="l" rtl="0">
              <a:defRPr sz="1000"/>
            </a:pPr>
            <a:endParaRPr lang="en-US" sz="1000" b="0" i="0" u="none" strike="noStrike" baseline="0">
              <a:solidFill>
                <a:srgbClr val="000000"/>
              </a:solidFill>
              <a:latin typeface="Arial"/>
              <a:cs typeface="Arial"/>
            </a:endParaRPr>
          </a:p>
        </xdr:txBody>
      </xdr:sp>
    </xdr:grpSp>
    <xdr:clientData/>
  </xdr:twoCellAnchor>
  <xdr:oneCellAnchor>
    <xdr:from>
      <xdr:col>0</xdr:col>
      <xdr:colOff>171450</xdr:colOff>
      <xdr:row>0</xdr:row>
      <xdr:rowOff>180975</xdr:rowOff>
    </xdr:from>
    <xdr:ext cx="4352925" cy="1533525"/>
    <xdr:pic>
      <xdr:nvPicPr>
        <xdr:cNvPr id="6" name="Picture 1">
          <a:extLst>
            <a:ext uri="{FF2B5EF4-FFF2-40B4-BE49-F238E27FC236}">
              <a16:creationId xmlns:a16="http://schemas.microsoft.com/office/drawing/2014/main" id="{711A5847-7CD8-40D7-BFBF-ACBB7B944F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61925"/>
          <a:ext cx="43529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9524</xdr:colOff>
      <xdr:row>23</xdr:row>
      <xdr:rowOff>19051</xdr:rowOff>
    </xdr:from>
    <xdr:to>
      <xdr:col>4</xdr:col>
      <xdr:colOff>438149</xdr:colOff>
      <xdr:row>30</xdr:row>
      <xdr:rowOff>47626</xdr:rowOff>
    </xdr:to>
    <xdr:sp macro="" textlink="">
      <xdr:nvSpPr>
        <xdr:cNvPr id="7" name="TextBox 6">
          <a:extLst>
            <a:ext uri="{FF2B5EF4-FFF2-40B4-BE49-F238E27FC236}">
              <a16:creationId xmlns:a16="http://schemas.microsoft.com/office/drawing/2014/main" id="{ADB99122-0B45-4F68-88FF-49A5ABF89DD4}"/>
            </a:ext>
          </a:extLst>
        </xdr:cNvPr>
        <xdr:cNvSpPr txBox="1"/>
      </xdr:nvSpPr>
      <xdr:spPr>
        <a:xfrm>
          <a:off x="742949" y="3838576"/>
          <a:ext cx="3629025" cy="1162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This version</a:t>
          </a:r>
          <a:r>
            <a:rPr lang="en-US" sz="1100" b="1" baseline="0">
              <a:solidFill>
                <a:schemeClr val="dk1"/>
              </a:solidFill>
              <a:effectLst/>
              <a:latin typeface="+mn-lt"/>
              <a:ea typeface="+mn-ea"/>
              <a:cs typeface="+mn-cs"/>
            </a:rPr>
            <a:t> can ONLY be used to generate the latest midweek prices </a:t>
          </a:r>
          <a:r>
            <a:rPr lang="en-US" sz="1100" b="1" i="1" u="sng" baseline="0">
              <a:solidFill>
                <a:schemeClr val="dk1"/>
              </a:solidFill>
              <a:effectLst/>
              <a:latin typeface="+mn-lt"/>
              <a:ea typeface="+mn-ea"/>
              <a:cs typeface="+mn-cs"/>
            </a:rPr>
            <a:t>after</a:t>
          </a:r>
          <a:r>
            <a:rPr lang="en-US" sz="1100" b="1" baseline="0">
              <a:solidFill>
                <a:schemeClr val="dk1"/>
              </a:solidFill>
              <a:effectLst/>
              <a:latin typeface="+mn-lt"/>
              <a:ea typeface="+mn-ea"/>
              <a:cs typeface="+mn-cs"/>
            </a:rPr>
            <a:t> the </a:t>
          </a:r>
          <a:r>
            <a:rPr lang="en-US" sz="1100" b="1" i="1" u="sng" baseline="0">
              <a:solidFill>
                <a:schemeClr val="dk1"/>
              </a:solidFill>
              <a:effectLst/>
              <a:latin typeface="+mn-lt"/>
              <a:ea typeface="+mn-ea"/>
              <a:cs typeface="+mn-cs"/>
            </a:rPr>
            <a:t>midweek</a:t>
          </a:r>
          <a:r>
            <a:rPr lang="en-US" sz="1100" b="1" baseline="0">
              <a:solidFill>
                <a:schemeClr val="dk1"/>
              </a:solidFill>
              <a:effectLst/>
              <a:latin typeface="+mn-lt"/>
              <a:ea typeface="+mn-ea"/>
              <a:cs typeface="+mn-cs"/>
            </a:rPr>
            <a:t> assessments </a:t>
          </a:r>
          <a:r>
            <a:rPr lang="en-US" sz="1100" b="1" u="sng" baseline="0">
              <a:solidFill>
                <a:schemeClr val="dk1"/>
              </a:solidFill>
              <a:effectLst/>
              <a:latin typeface="+mn-lt"/>
              <a:ea typeface="+mn-ea"/>
              <a:cs typeface="+mn-cs"/>
            </a:rPr>
            <a:t>AND</a:t>
          </a:r>
          <a:r>
            <a:rPr lang="en-US" sz="1100" b="1" baseline="0">
              <a:solidFill>
                <a:schemeClr val="dk1"/>
              </a:solidFill>
              <a:effectLst/>
              <a:latin typeface="+mn-lt"/>
              <a:ea typeface="+mn-ea"/>
              <a:cs typeface="+mn-cs"/>
            </a:rPr>
            <a:t> </a:t>
          </a:r>
          <a:r>
            <a:rPr lang="en-US" sz="1100" b="1" i="1" u="sng" baseline="0">
              <a:solidFill>
                <a:schemeClr val="dk1"/>
              </a:solidFill>
              <a:effectLst/>
              <a:latin typeface="+mn-lt"/>
              <a:ea typeface="+mn-ea"/>
              <a:cs typeface="+mn-cs"/>
            </a:rPr>
            <a:t>before</a:t>
          </a:r>
          <a:r>
            <a:rPr lang="en-US" sz="1100" b="1" baseline="0">
              <a:solidFill>
                <a:schemeClr val="dk1"/>
              </a:solidFill>
              <a:effectLst/>
              <a:latin typeface="+mn-lt"/>
              <a:ea typeface="+mn-ea"/>
              <a:cs typeface="+mn-cs"/>
            </a:rPr>
            <a:t> the </a:t>
          </a:r>
          <a:r>
            <a:rPr lang="en-US" sz="1100" b="1" i="1" u="sng" baseline="0">
              <a:solidFill>
                <a:schemeClr val="dk1"/>
              </a:solidFill>
              <a:effectLst/>
              <a:latin typeface="+mn-lt"/>
              <a:ea typeface="+mn-ea"/>
              <a:cs typeface="+mn-cs"/>
            </a:rPr>
            <a:t>end-of-week </a:t>
          </a:r>
          <a:r>
            <a:rPr lang="en-US" sz="1100" b="1" baseline="0">
              <a:solidFill>
                <a:schemeClr val="dk1"/>
              </a:solidFill>
              <a:effectLst/>
              <a:latin typeface="+mn-lt"/>
              <a:ea typeface="+mn-ea"/>
              <a:cs typeface="+mn-cs"/>
            </a:rPr>
            <a:t>assessments are published.</a:t>
          </a:r>
          <a:endParaRPr lang="en-GB"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The latest publication date is automatically filled </a:t>
          </a:r>
          <a:r>
            <a:rPr lang="en-US" sz="1100" b="1" baseline="0">
              <a:solidFill>
                <a:schemeClr val="dk1"/>
              </a:solidFill>
              <a:effectLst/>
              <a:latin typeface="+mn-lt"/>
              <a:ea typeface="+mn-ea"/>
              <a:cs typeface="+mn-cs"/>
            </a:rPr>
            <a:t>in the highlighted cell (B22)</a:t>
          </a:r>
          <a:endParaRPr lang="en-US"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15</xdr:row>
      <xdr:rowOff>152400</xdr:rowOff>
    </xdr:to>
    <xdr:grpSp>
      <xdr:nvGrpSpPr>
        <xdr:cNvPr id="18185" name="Group 33">
          <a:extLst>
            <a:ext uri="{FF2B5EF4-FFF2-40B4-BE49-F238E27FC236}">
              <a16:creationId xmlns:a16="http://schemas.microsoft.com/office/drawing/2014/main" id="{00000000-0008-0000-0100-000009470000}"/>
            </a:ext>
          </a:extLst>
        </xdr:cNvPr>
        <xdr:cNvGrpSpPr>
          <a:grpSpLocks/>
        </xdr:cNvGrpSpPr>
      </xdr:nvGrpSpPr>
      <xdr:grpSpPr bwMode="auto">
        <a:xfrm>
          <a:off x="0" y="0"/>
          <a:ext cx="10801350" cy="2676525"/>
          <a:chOff x="0" y="0"/>
          <a:chExt cx="757" cy="281"/>
        </a:xfrm>
      </xdr:grpSpPr>
      <xdr:sp macro="" textlink="">
        <xdr:nvSpPr>
          <xdr:cNvPr id="18187" name="Rectangle 1">
            <a:extLst>
              <a:ext uri="{FF2B5EF4-FFF2-40B4-BE49-F238E27FC236}">
                <a16:creationId xmlns:a16="http://schemas.microsoft.com/office/drawing/2014/main" id="{00000000-0008-0000-0100-00000B470000}"/>
              </a:ext>
            </a:extLst>
          </xdr:cNvPr>
          <xdr:cNvSpPr>
            <a:spLocks noChangeArrowheads="1"/>
          </xdr:cNvSpPr>
        </xdr:nvSpPr>
        <xdr:spPr bwMode="auto">
          <a:xfrm>
            <a:off x="0" y="0"/>
            <a:ext cx="757" cy="2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124" name="Text 9">
            <a:extLst>
              <a:ext uri="{FF2B5EF4-FFF2-40B4-BE49-F238E27FC236}">
                <a16:creationId xmlns:a16="http://schemas.microsoft.com/office/drawing/2014/main" id="{00000000-0008-0000-0100-000004140000}"/>
              </a:ext>
            </a:extLst>
          </xdr:cNvPr>
          <xdr:cNvSpPr txBox="1">
            <a:spLocks noChangeArrowheads="1"/>
          </xdr:cNvSpPr>
        </xdr:nvSpPr>
        <xdr:spPr bwMode="auto">
          <a:xfrm>
            <a:off x="26" y="213"/>
            <a:ext cx="478" cy="43"/>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en-US" sz="1200" b="1" i="1" u="none" strike="noStrike" baseline="0">
                <a:solidFill>
                  <a:srgbClr val="000000"/>
                </a:solidFill>
                <a:latin typeface="Arial"/>
                <a:cs typeface="Arial"/>
              </a:rPr>
              <a:t>This Is The Random Lengths Midweek Price Guide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Midweek starts at cell A101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sp macro="" textlink="">
        <xdr:nvSpPr>
          <xdr:cNvPr id="5148" name="Text 53">
            <a:extLst>
              <a:ext uri="{FF2B5EF4-FFF2-40B4-BE49-F238E27FC236}">
                <a16:creationId xmlns:a16="http://schemas.microsoft.com/office/drawing/2014/main" id="{00000000-0008-0000-0100-00001C140000}"/>
              </a:ext>
            </a:extLst>
          </xdr:cNvPr>
          <xdr:cNvSpPr txBox="1">
            <a:spLocks noChangeArrowheads="1"/>
          </xdr:cNvSpPr>
        </xdr:nvSpPr>
        <xdr:spPr bwMode="auto">
          <a:xfrm>
            <a:off x="484" y="14"/>
            <a:ext cx="268" cy="19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7432" rIns="0" bIns="0" anchor="t" upright="1"/>
          <a:lstStyle/>
          <a:p>
            <a:pPr algn="l" rtl="0">
              <a:defRPr sz="1000"/>
            </a:pPr>
            <a:r>
              <a:rPr lang="en-US" sz="1200" b="1" i="0" u="none" strike="noStrike" baseline="0">
                <a:solidFill>
                  <a:srgbClr val="FF0000"/>
                </a:solidFill>
                <a:latin typeface="Arial"/>
                <a:cs typeface="Arial"/>
              </a:rPr>
              <a:t>COPYRIGHT © 2024, Random Lengths Publications, Inc.</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No part of this transmission may be reproduced, transmitted, or retransmitted in any form or by any means, electronic, or mechanical, including photocopy, recording, facsimile, information storage or retrieval systems, or retransmission via any telecommunications network without written permission, from the publisher.</a:t>
            </a:r>
          </a:p>
          <a:p>
            <a:pPr algn="l"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0</xdr:col>
      <xdr:colOff>171450</xdr:colOff>
      <xdr:row>0</xdr:row>
      <xdr:rowOff>180975</xdr:rowOff>
    </xdr:from>
    <xdr:to>
      <xdr:col>4</xdr:col>
      <xdr:colOff>685800</xdr:colOff>
      <xdr:row>10</xdr:row>
      <xdr:rowOff>0</xdr:rowOff>
    </xdr:to>
    <xdr:pic>
      <xdr:nvPicPr>
        <xdr:cNvPr id="18186" name="Picture 1">
          <a:extLst>
            <a:ext uri="{FF2B5EF4-FFF2-40B4-BE49-F238E27FC236}">
              <a16:creationId xmlns:a16="http://schemas.microsoft.com/office/drawing/2014/main" id="{00000000-0008-0000-0100-00000A4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80975"/>
          <a:ext cx="43529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22</xdr:row>
      <xdr:rowOff>152400</xdr:rowOff>
    </xdr:from>
    <xdr:to>
      <xdr:col>4</xdr:col>
      <xdr:colOff>123825</xdr:colOff>
      <xdr:row>26</xdr:row>
      <xdr:rowOff>152400</xdr:rowOff>
    </xdr:to>
    <xdr:sp macro="" textlink="">
      <xdr:nvSpPr>
        <xdr:cNvPr id="3" name="TextBox 2">
          <a:extLst>
            <a:ext uri="{FF2B5EF4-FFF2-40B4-BE49-F238E27FC236}">
              <a16:creationId xmlns:a16="http://schemas.microsoft.com/office/drawing/2014/main" id="{AB8FEE27-9C17-46DC-A528-1CEF7235266D}"/>
            </a:ext>
          </a:extLst>
        </xdr:cNvPr>
        <xdr:cNvSpPr txBox="1"/>
      </xdr:nvSpPr>
      <xdr:spPr>
        <a:xfrm>
          <a:off x="742950" y="3810000"/>
          <a:ext cx="3219450" cy="6477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b="1">
              <a:solidFill>
                <a:schemeClr val="dk1"/>
              </a:solidFill>
              <a:effectLst/>
              <a:latin typeface="+mn-lt"/>
              <a:ea typeface="+mn-ea"/>
              <a:cs typeface="+mn-cs"/>
            </a:rPr>
            <a:t>Specify a past publication date in the highlighted cell (B22)</a:t>
          </a:r>
          <a:endParaRPr lang="en-US" sz="1400" baseline="0"/>
        </a:p>
        <a:p>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F467-3E70-4DEE-AAE4-8FC544D86D0A}">
  <sheetPr>
    <pageSetUpPr fitToPage="1"/>
  </sheetPr>
  <dimension ref="A1:AA170"/>
  <sheetViews>
    <sheetView tabSelected="1" zoomScaleNormal="100" workbookViewId="0">
      <selection activeCell="B22" sqref="B22"/>
    </sheetView>
  </sheetViews>
  <sheetFormatPr defaultRowHeight="12.75" x14ac:dyDescent="0.2"/>
  <cols>
    <col min="1" max="1" width="11" style="49" customWidth="1"/>
    <col min="2" max="2" width="16.28515625" style="49" bestFit="1" customWidth="1"/>
    <col min="3" max="5" width="15.85546875" style="49" bestFit="1" customWidth="1"/>
    <col min="6" max="7" width="9.140625" style="49"/>
    <col min="8" max="8" width="12.42578125" style="49" customWidth="1"/>
    <col min="9" max="9" width="12.28515625" style="49" customWidth="1"/>
    <col min="10" max="10" width="11.5703125" style="49" customWidth="1"/>
    <col min="11" max="11" width="12.5703125" style="49" customWidth="1"/>
    <col min="12" max="16" width="9.140625" style="49"/>
    <col min="17" max="17" width="9.140625" style="49" customWidth="1"/>
    <col min="18" max="26" width="9.140625" style="49"/>
    <col min="27" max="27" width="10.85546875" style="49" customWidth="1"/>
    <col min="28" max="16384" width="9.140625" style="49"/>
  </cols>
  <sheetData>
    <row r="1" spans="1:11" ht="20.25" x14ac:dyDescent="0.3">
      <c r="A1" s="48" t="s">
        <v>0</v>
      </c>
    </row>
    <row r="4" spans="1:11" x14ac:dyDescent="0.2">
      <c r="I4" s="50"/>
      <c r="J4" s="51"/>
    </row>
    <row r="5" spans="1:11" x14ac:dyDescent="0.2">
      <c r="I5" s="52"/>
      <c r="J5" s="53"/>
      <c r="K5" s="52"/>
    </row>
    <row r="6" spans="1:11" x14ac:dyDescent="0.2">
      <c r="G6" s="54"/>
      <c r="H6" s="55"/>
    </row>
    <row r="7" spans="1:11" x14ac:dyDescent="0.2">
      <c r="G7" s="55"/>
      <c r="H7" s="55"/>
    </row>
    <row r="8" spans="1:11" x14ac:dyDescent="0.2">
      <c r="G8" s="55"/>
      <c r="H8" s="55"/>
    </row>
    <row r="9" spans="1:11" x14ac:dyDescent="0.2">
      <c r="G9" s="55"/>
    </row>
    <row r="10" spans="1:11" x14ac:dyDescent="0.2">
      <c r="A10" s="55"/>
    </row>
    <row r="11" spans="1:11" x14ac:dyDescent="0.2">
      <c r="A11" s="56"/>
    </row>
    <row r="13" spans="1:11" x14ac:dyDescent="0.2">
      <c r="A13" s="57"/>
    </row>
    <row r="14" spans="1:11" x14ac:dyDescent="0.2">
      <c r="A14" s="55"/>
    </row>
    <row r="15" spans="1:11" x14ac:dyDescent="0.2">
      <c r="A15" s="55"/>
      <c r="G15" s="55"/>
      <c r="H15" s="55"/>
    </row>
    <row r="16" spans="1:11" x14ac:dyDescent="0.2">
      <c r="A16" s="55"/>
      <c r="G16" s="55"/>
      <c r="H16" s="55"/>
    </row>
    <row r="17" spans="1:24" x14ac:dyDescent="0.2">
      <c r="D17" s="55"/>
      <c r="E17" s="55"/>
      <c r="F17" s="55"/>
      <c r="G17" s="55"/>
      <c r="H17" s="55"/>
      <c r="X17" s="58"/>
    </row>
    <row r="18" spans="1:24" x14ac:dyDescent="0.2">
      <c r="F18" s="55"/>
      <c r="G18" s="55"/>
      <c r="H18" s="59"/>
      <c r="J18" s="51"/>
    </row>
    <row r="19" spans="1:24" x14ac:dyDescent="0.2">
      <c r="F19" s="55"/>
      <c r="G19" s="55"/>
      <c r="H19" s="59"/>
    </row>
    <row r="20" spans="1:24" x14ac:dyDescent="0.2">
      <c r="F20" s="55"/>
      <c r="H20" s="60" t="s">
        <v>1</v>
      </c>
      <c r="I20" s="60" t="s">
        <v>2</v>
      </c>
      <c r="J20" s="60" t="s">
        <v>3</v>
      </c>
      <c r="K20" s="60" t="s">
        <v>4</v>
      </c>
    </row>
    <row r="21" spans="1:24" x14ac:dyDescent="0.2">
      <c r="B21" s="61" t="s">
        <v>5</v>
      </c>
      <c r="C21" s="61" t="s">
        <v>6</v>
      </c>
      <c r="D21" s="61" t="s">
        <v>7</v>
      </c>
      <c r="E21" s="61"/>
      <c r="F21" s="61"/>
      <c r="G21" s="61"/>
      <c r="H21" s="60" t="s">
        <v>8</v>
      </c>
      <c r="I21" s="60" t="s">
        <v>8</v>
      </c>
      <c r="J21" s="60" t="s">
        <v>8</v>
      </c>
      <c r="K21" s="60" t="s">
        <v>8</v>
      </c>
    </row>
    <row r="22" spans="1:24" x14ac:dyDescent="0.2">
      <c r="B22" s="96" cm="1">
        <f t="array" aca="1" ref="B22" ca="1">_xll.GetPrice("FP-LBR-1185","Actual","AssessmentDate", TODAY())</f>
        <v>45638.656631944446</v>
      </c>
      <c r="C22" s="62">
        <f ca="1">YEAR(_varPubDate)</f>
        <v>2024</v>
      </c>
      <c r="D22" s="62">
        <f ca="1">MONTH(_varPubDate)</f>
        <v>12</v>
      </c>
      <c r="E22" s="63"/>
      <c r="F22" s="63"/>
      <c r="H22" s="64" cm="1">
        <f t="array" aca="1" ref="H22" ca="1">_xll.GetPrice("FP-LBR-1185","Actual","AssessmentDate",_varPubDate-1)</f>
        <v>45636.607002314813</v>
      </c>
      <c r="I22" s="64" cm="1">
        <f t="array" aca="1" ref="I22" ca="1">_xll.GetPrice("FP-PNL-0499","Actual","AssessmentDate",_varPubDate-1)</f>
        <v>45636.60696759259</v>
      </c>
      <c r="J22" s="64" cm="1">
        <f t="array" aca="1" ref="J22" ca="1">IF(_xll.GetPrice("FP-LBR-1185","Actual","PreliminaryPrice",_varPubDate-7),_xll.GetPrice("FP-LBR-1185","Actual","AssessmentDate",_varPubDate-7),IF(_xll.GetPrice("FP-LBR-1185","Actual","PreliminaryPrice",_varPubDate-14),_xll.GetPrice("FP-LBR-1185","Actual","AssessmentDate",_varPubDate-14),_xll.GetPrice("FP-LBR-1185","Actual","AssessmentDate",_varPubDate-21)))</f>
        <v>45617.650949074072</v>
      </c>
      <c r="K22" s="64" cm="1">
        <f t="array" aca="1" ref="K22" ca="1">IF(_xll.GetPrice("FP-PNL-0499","Actual","PreliminaryPrice",_varPubDate-7),_xll.GetPrice("FP-PNL-0499","Actual","AssessmentDate",_varPubDate-7),IF(_xll.GetPrice("FP-PNL-0499","Actual","PreliminaryPrice",_varPubDate-14),_xll.GetPrice("FP-PNL-0499","Actual","AssessmentDate",_varPubDate-14),_xll.GetPrice("FP-PNL-0499","Actual","AssessmentDate",_varPubDate-21)))</f>
        <v>45629.60837962963</v>
      </c>
    </row>
    <row r="23" spans="1:24" x14ac:dyDescent="0.2">
      <c r="A23" s="55"/>
      <c r="B23" s="55"/>
      <c r="C23" s="55"/>
      <c r="D23" s="55"/>
      <c r="E23" s="55"/>
      <c r="F23" s="55"/>
      <c r="G23" s="55"/>
      <c r="H23" s="55"/>
    </row>
    <row r="101" spans="1:18" ht="15.75" x14ac:dyDescent="0.25">
      <c r="A101" s="65">
        <f ca="1">_varPubDate</f>
        <v>45638.656631944446</v>
      </c>
      <c r="B101" s="66" t="s">
        <v>0</v>
      </c>
      <c r="G101" s="67"/>
      <c r="R101" s="68"/>
    </row>
    <row r="103" spans="1:18" x14ac:dyDescent="0.2">
      <c r="B103" s="54" t="s">
        <v>9</v>
      </c>
      <c r="C103" s="69" t="s">
        <v>10</v>
      </c>
      <c r="D103" s="69" t="s">
        <v>11</v>
      </c>
      <c r="E103" s="69" t="s">
        <v>12</v>
      </c>
      <c r="G103" s="69"/>
      <c r="H103" s="69"/>
    </row>
    <row r="104" spans="1:18" x14ac:dyDescent="0.2">
      <c r="B104" s="70" t="s">
        <v>13</v>
      </c>
      <c r="C104" s="71" cm="1">
        <f t="array" aca="1" ref="C104" ca="1">_xll.GetPrice("FP-LBR-1185","Actual","Low",_varPubDate)</f>
        <v>431</v>
      </c>
      <c r="D104" s="71" cm="1">
        <f t="array" aca="1" ref="D104" ca="1">_xll.GetPrice("FP-LBR-1185","Actual","Low",_varPrvWkLbr)</f>
        <v>436</v>
      </c>
      <c r="E104" s="71" cm="1">
        <f t="array" aca="1" ref="E104" ca="1">_xll.GetPrice("FP-LBR-1185","Actual","Low",_varPrvMidWkLbr)</f>
        <v>448</v>
      </c>
    </row>
    <row r="105" spans="1:18" x14ac:dyDescent="0.2">
      <c r="B105" s="70" t="s">
        <v>14</v>
      </c>
      <c r="C105" s="72">
        <f t="array" aca="1" ref="C105" ca="1">_xll.GetPrice("FP-PNL-0499","Actual","Low",_varPubDate)</f>
        <v>556</v>
      </c>
      <c r="D105" s="72" cm="1">
        <f t="array" aca="1" ref="D105" ca="1">_xll.GetPrice("FP-PNL-0499","Actual","Low",_varPrvWkPnl)</f>
        <v>556</v>
      </c>
      <c r="E105" s="71" cm="1">
        <f t="array" aca="1" ref="E105" ca="1">_xll.GetPrice("FP-PNL-0499","Actual","Low",_varPrvMidWkPnl)</f>
        <v>562</v>
      </c>
    </row>
    <row r="107" spans="1:18" ht="15.75" x14ac:dyDescent="0.25">
      <c r="G107" s="73" t="s">
        <v>15</v>
      </c>
    </row>
    <row r="108" spans="1:18" x14ac:dyDescent="0.2">
      <c r="A108" s="74" t="s">
        <v>16</v>
      </c>
      <c r="P108" s="74" t="s">
        <v>17</v>
      </c>
    </row>
    <row r="109" spans="1:18" x14ac:dyDescent="0.2">
      <c r="K109" s="55"/>
      <c r="L109" s="75" t="s">
        <v>18</v>
      </c>
      <c r="M109" s="55"/>
      <c r="N109" s="55"/>
      <c r="Q109" s="55"/>
    </row>
    <row r="110" spans="1:18" x14ac:dyDescent="0.2">
      <c r="B110" s="70" t="s">
        <v>19</v>
      </c>
      <c r="C110" s="76" t="s">
        <v>20</v>
      </c>
      <c r="D110" s="77"/>
      <c r="E110" s="70" t="s">
        <v>21</v>
      </c>
      <c r="F110" s="78" t="s">
        <v>22</v>
      </c>
      <c r="G110" s="78"/>
      <c r="I110" s="77" t="s">
        <v>23</v>
      </c>
      <c r="J110" s="77"/>
      <c r="K110" s="77"/>
      <c r="L110" s="79" t="s">
        <v>24</v>
      </c>
      <c r="M110" s="70" t="s">
        <v>25</v>
      </c>
      <c r="N110" s="70"/>
      <c r="P110" s="75" t="s">
        <v>26</v>
      </c>
      <c r="Q110" s="80"/>
    </row>
    <row r="111" spans="1:18" x14ac:dyDescent="0.2">
      <c r="A111" s="81" t="s">
        <v>27</v>
      </c>
      <c r="B111" s="70" t="s">
        <v>28</v>
      </c>
      <c r="C111" s="70" t="s">
        <v>29</v>
      </c>
      <c r="D111" s="70" t="s">
        <v>30</v>
      </c>
      <c r="E111" s="70" t="s">
        <v>31</v>
      </c>
      <c r="F111" s="70" t="s">
        <v>32</v>
      </c>
      <c r="G111" s="70" t="s">
        <v>33</v>
      </c>
      <c r="H111" s="70" t="s">
        <v>34</v>
      </c>
      <c r="I111" s="70" t="s">
        <v>35</v>
      </c>
      <c r="J111" s="70" t="s">
        <v>36</v>
      </c>
      <c r="K111" s="70" t="s">
        <v>37</v>
      </c>
      <c r="L111" s="70" t="s">
        <v>38</v>
      </c>
      <c r="M111" s="70" t="s">
        <v>39</v>
      </c>
      <c r="N111" s="70" t="s">
        <v>40</v>
      </c>
      <c r="P111" s="75" t="s">
        <v>41</v>
      </c>
      <c r="Q111" s="79" t="s">
        <v>42</v>
      </c>
    </row>
    <row r="112" spans="1:18" x14ac:dyDescent="0.2">
      <c r="A112" s="79" t="s">
        <v>43</v>
      </c>
      <c r="B112" s="82" t="s">
        <v>44</v>
      </c>
      <c r="C112" s="72" cm="1">
        <f t="array" aca="1" ref="C112" ca="1">_xll.GetPrice("FP-LBR-0241","Actual","Low",_varPubDate)</f>
        <v>495</v>
      </c>
      <c r="D112" s="82" t="s">
        <v>44</v>
      </c>
      <c r="E112" s="82" t="s">
        <v>44</v>
      </c>
      <c r="F112" s="72">
        <f t="array" aca="1" ref="F112" ca="1">_xll.GetPrice("FP-LBR-0228","Actual","Low",_varPubDate)</f>
        <v>500</v>
      </c>
      <c r="G112" s="68" t="s">
        <v>44</v>
      </c>
      <c r="H112" s="82" t="s">
        <v>44</v>
      </c>
      <c r="I112" s="82" t="s">
        <v>44</v>
      </c>
      <c r="J112" s="82" t="s">
        <v>44</v>
      </c>
      <c r="K112" s="82" t="s">
        <v>44</v>
      </c>
      <c r="L112" s="82" t="s">
        <v>44</v>
      </c>
      <c r="M112" s="82" t="s">
        <v>44</v>
      </c>
      <c r="N112" s="82" t="s">
        <v>44</v>
      </c>
      <c r="P112" s="72">
        <f t="array" aca="1" ref="P112" ca="1">_xll.GetPrice("FP-LBR-1317","Actual","Low",_varPubDate)</f>
        <v>430</v>
      </c>
      <c r="Q112" s="72">
        <f t="array" aca="1" ref="Q112" ca="1">_xll.GetPrice("FP-LBR-1206","Actual","Low",_varPubDate)</f>
        <v>595</v>
      </c>
    </row>
    <row r="113" spans="1:17" x14ac:dyDescent="0.2">
      <c r="A113" s="75" t="s">
        <v>45</v>
      </c>
    </row>
    <row r="114" spans="1:17" x14ac:dyDescent="0.2">
      <c r="A114" s="79" t="s">
        <v>46</v>
      </c>
      <c r="B114" s="72">
        <f t="array" aca="1" ref="B114" ca="1">_xll.GetPrice("FP-LBR-0149","Actual","Low",_varPubDate)</f>
        <v>500</v>
      </c>
      <c r="C114" s="72">
        <f t="array" aca="1" ref="C114" ca="1">_xll.GetPrice("FP-LBR-0242","Actual","Low",_varPubDate)</f>
        <v>525</v>
      </c>
      <c r="D114" s="72" cm="1">
        <f t="array" aca="1" ref="D114" ca="1">_xll.GetPrice("FP-LBR-0258","Actual","Low",_varPubDate)</f>
        <v>510</v>
      </c>
      <c r="E114" s="72">
        <f t="array" aca="1" ref="E114" ca="1">_xll.GetPrice("FP-LBR-0162","Actual","Low",_varPubDate)</f>
        <v>530</v>
      </c>
      <c r="F114" s="72">
        <f t="array" aca="1" ref="F114" ca="1">_xll.GetPrice("FP-LBR-0229","Actual","Low",_varPubDate)</f>
        <v>530</v>
      </c>
      <c r="G114" s="72">
        <f t="array" aca="1" ref="G114" ca="1">_xll.GetPrice("FP-LBR-0268","Actual","Low",_varPubDate)</f>
        <v>480</v>
      </c>
      <c r="H114" s="72">
        <f t="array" aca="1" ref="H114" ca="1">_xll.GetPrice("FP-LBR-0254","Actual","Low",_varPubDate)</f>
        <v>515</v>
      </c>
      <c r="I114" s="72">
        <f t="array" aca="1" ref="I114" ca="1">_xll.GetPrice("FP-LBR-0304","Actual","Low",_varPubDate)</f>
        <v>333</v>
      </c>
      <c r="J114" s="72">
        <f t="array" aca="1" ref="J114" ca="1">_xll.GetPrice("FP-LBR-1996","Actual","Low",_varPubDate)</f>
        <v>330</v>
      </c>
      <c r="K114" s="72">
        <f t="array" aca="1" ref="K114" ca="1">_xll.GetPrice("FP-LBR-1980","Actual","Low",_varPubDate)</f>
        <v>370</v>
      </c>
      <c r="L114" s="71">
        <f t="array" aca="1" ref="L114" ca="1">_xll.GetPrice("FP-LBR-0403","Actual","Low",_varPubDate)</f>
        <v>447</v>
      </c>
      <c r="M114" s="72">
        <f t="array" aca="1" ref="M114" ca="1">_xll.GetPrice("FP-LBR-1212","Actual","Low",_varPubDate)</f>
        <v>545</v>
      </c>
      <c r="N114" s="72">
        <f t="array" aca="1" ref="N114" ca="1">_xll.GetPrice("FP-LBR-1218","Actual","Low",_varPubDate)</f>
        <v>560</v>
      </c>
      <c r="P114" s="72">
        <f t="array" aca="1" ref="P114" ca="1">_xll.GetPrice("FP-LBR-1318","Actual","Low",_varPubDate)</f>
        <v>450</v>
      </c>
      <c r="Q114" s="72">
        <f t="array" aca="1" ref="Q114" ca="1">_xll.GetPrice("FP-LBR-1207","Actual","Low",_varPubDate)</f>
        <v>615</v>
      </c>
    </row>
    <row r="115" spans="1:17" x14ac:dyDescent="0.2">
      <c r="A115" s="79" t="s">
        <v>47</v>
      </c>
      <c r="B115" s="72">
        <f t="array" aca="1" ref="B115" ca="1">_xll.GetPrice("FP-LBR-0150","Actual","Low",_varPubDate)</f>
        <v>635</v>
      </c>
      <c r="C115" s="72">
        <f t="array" aca="1" ref="C115" ca="1">_xll.GetPrice("FP-LBR-0243","Actual","Low",_varPubDate)</f>
        <v>657</v>
      </c>
      <c r="D115" s="72">
        <f t="array" aca="1" ref="D115" ca="1">_xll.GetPrice("FP-LBR-0259","Actual","Low",_varPubDate)</f>
        <v>645</v>
      </c>
      <c r="E115" s="72">
        <f t="array" aca="1" ref="E115" ca="1">_xll.GetPrice("FP-LBR-0163","Actual","Low",_varPubDate)</f>
        <v>660</v>
      </c>
      <c r="F115" s="72">
        <f t="array" aca="1" ref="F115" ca="1">_xll.GetPrice("FP-LBR-0230","Actual","Low",_varPubDate)</f>
        <v>657</v>
      </c>
      <c r="G115" s="72">
        <f t="array" aca="1" ref="G115" ca="1">_xll.GetPrice("FP-LBR-0269","Actual","Low",_varPubDate)</f>
        <v>630</v>
      </c>
      <c r="H115" s="72">
        <f t="array" aca="1" ref="H115" ca="1">_xll.GetPrice("FP-LBR-0255","Actual","Low",_varPubDate)</f>
        <v>595</v>
      </c>
      <c r="I115" s="72">
        <f t="array" aca="1" ref="I115" ca="1">_xll.GetPrice("FP-LBR-0305","Actual","Low",_varPubDate)</f>
        <v>322</v>
      </c>
      <c r="J115" s="72">
        <f t="array" aca="1" ref="J115" ca="1">_xll.GetPrice("FP-LBR-1997","Actual","Low",_varPubDate)</f>
        <v>330</v>
      </c>
      <c r="K115" s="72">
        <f t="array" aca="1" ref="K115" ca="1">_xll.GetPrice("FP-LBR-1981","Actual","Low",_varPubDate)</f>
        <v>357</v>
      </c>
      <c r="L115" s="71">
        <f t="array" aca="1" ref="L115" ca="1">_xll.GetPrice("FP-LBR-0404","Actual","Low",_varPubDate)</f>
        <v>590</v>
      </c>
      <c r="M115" s="72">
        <f t="array" aca="1" ref="M115" ca="1">_xll.GetPrice("FP-LBR-1213","Actual","Low",_varPubDate)</f>
        <v>685</v>
      </c>
      <c r="N115" s="72">
        <f t="array" aca="1" ref="N115" ca="1">_xll.GetPrice("FP-LBR-1219","Actual","Low",_varPubDate)</f>
        <v>695</v>
      </c>
      <c r="O115" s="68"/>
      <c r="P115" s="72">
        <f t="array" aca="1" ref="P115" ca="1">_xll.GetPrice("FP-LBR-1319","Actual","Low",_varPubDate)</f>
        <v>515</v>
      </c>
      <c r="Q115" s="72">
        <f t="array" aca="1" ref="Q115" ca="1">_xll.GetPrice("FP-LBR-1208","Actual","Low",_varPubDate)</f>
        <v>690</v>
      </c>
    </row>
    <row r="116" spans="1:17" x14ac:dyDescent="0.2">
      <c r="A116" s="79" t="s">
        <v>48</v>
      </c>
      <c r="B116" s="72">
        <f t="array" aca="1" ref="B116" ca="1">_xll.GetPrice("FP-LBR-0151","Actual","Low",_varPubDate)</f>
        <v>525</v>
      </c>
      <c r="C116" s="72">
        <f t="array" aca="1" ref="C116" ca="1">_xll.GetPrice("FP-LBR-0244","Actual","Low",_varPubDate)</f>
        <v>540</v>
      </c>
      <c r="D116" s="72">
        <f t="array" aca="1" ref="D116" ca="1">_xll.GetPrice("FP-LBR-0260","Actual","Low",_varPubDate)</f>
        <v>525</v>
      </c>
      <c r="E116" s="72">
        <f t="array" aca="1" ref="E116" ca="1">_xll.GetPrice("FP-LBR-0164","Actual","Low",_varPubDate)</f>
        <v>530</v>
      </c>
      <c r="F116" s="72">
        <f t="array" aca="1" ref="F116" ca="1">_xll.GetPrice("FP-LBR-0231","Actual","Low",_varPubDate)</f>
        <v>550</v>
      </c>
      <c r="G116" s="72">
        <f t="array" aca="1" ref="G116" ca="1">_xll.GetPrice("FP-LBR-0270","Actual","Low",_varPubDate)</f>
        <v>530</v>
      </c>
      <c r="H116" s="82" t="s">
        <v>44</v>
      </c>
      <c r="I116" s="72">
        <f t="array" aca="1" ref="I116" ca="1">_xll.GetPrice("FP-LBR-0306","Actual","Low",_varPubDate)</f>
        <v>292</v>
      </c>
      <c r="J116" s="72">
        <f t="array" aca="1" ref="J116" ca="1">_xll.GetPrice("FP-LBR-1998","Actual","Low",_varPubDate)</f>
        <v>310</v>
      </c>
      <c r="K116" s="72">
        <f t="array" aca="1" ref="K116" ca="1">_xll.GetPrice("FP-LBR-1982","Actual","Low",_varPubDate)</f>
        <v>338</v>
      </c>
      <c r="L116" s="71">
        <f t="array" aca="1" ref="L116" ca="1">_xll.GetPrice("FP-LBR-0405","Actual","Low",_varPubDate)</f>
        <v>488</v>
      </c>
      <c r="M116" s="72">
        <f t="array" aca="1" ref="M116" ca="1">_xll.GetPrice("FP-LBR-1214","Actual","Low",_varPubDate)</f>
        <v>645</v>
      </c>
      <c r="N116" s="72">
        <f t="array" aca="1" ref="N116" ca="1">_xll.GetPrice("FP-LBR-1220","Actual","Low",_varPubDate)</f>
        <v>615</v>
      </c>
      <c r="O116" s="68"/>
      <c r="P116" s="72">
        <f t="array" aca="1" ref="P116" ca="1">_xll.GetPrice("FP-LBR-1320","Actual","Low",_varPubDate)</f>
        <v>305</v>
      </c>
      <c r="Q116" s="72">
        <f t="array" aca="1" ref="Q116" ca="1">_xll.GetPrice("FP-LBR-1209","Actual","Low",_varPubDate)</f>
        <v>480</v>
      </c>
    </row>
    <row r="117" spans="1:17" x14ac:dyDescent="0.2">
      <c r="A117" s="70" t="s">
        <v>49</v>
      </c>
      <c r="B117" s="72">
        <f t="array" aca="1" ref="B117" ca="1">_xll.GetPrice("FP-LBR-0152","Actual","Low",_varPubDate)</f>
        <v>620</v>
      </c>
      <c r="C117" s="72">
        <f t="array" aca="1" ref="C117" ca="1">_xll.GetPrice("FP-LBR-0245","Actual","Low",_varPubDate)</f>
        <v>605</v>
      </c>
      <c r="D117" s="72">
        <f t="array" aca="1" ref="D117" ca="1">_xll.GetPrice("FP-LBR-0261","Actual","Low",_varPubDate)</f>
        <v>610</v>
      </c>
      <c r="E117" s="72">
        <f t="array" aca="1" ref="E117" ca="1">_xll.GetPrice("FP-LBR-0165","Actual","Low",_varPubDate)</f>
        <v>655</v>
      </c>
      <c r="F117" s="72">
        <f t="array" aca="1" ref="F117" ca="1">_xll.GetPrice("FP-LBR-0232","Actual","Low",_varPubDate)</f>
        <v>640</v>
      </c>
      <c r="G117" s="72">
        <f t="array" aca="1" ref="G117" ca="1">_xll.GetPrice("FP-LBR-0271","Actual","Low",_varPubDate)</f>
        <v>650</v>
      </c>
      <c r="H117" s="82" t="s">
        <v>44</v>
      </c>
      <c r="I117" s="72">
        <f t="array" aca="1" ref="I117" ca="1">_xll.GetPrice("FP-LBR-0307","Actual","Low",_varPubDate)</f>
        <v>259</v>
      </c>
      <c r="J117" s="72">
        <f t="array" aca="1" ref="J117" ca="1">_xll.GetPrice("FP-LBR-1999","Actual","Low",_varPubDate)</f>
        <v>265</v>
      </c>
      <c r="K117" s="72">
        <f t="array" aca="1" ref="K117" ca="1">_xll.GetPrice("FP-LBR-1983","Actual","Low",_varPubDate)</f>
        <v>285</v>
      </c>
      <c r="L117" s="71">
        <f t="array" aca="1" ref="L117" ca="1">_xll.GetPrice("FP-LBR-0406","Actual","Low",_varPubDate)</f>
        <v>630</v>
      </c>
      <c r="M117" s="72">
        <f t="array" aca="1" ref="M117" ca="1">_xll.GetPrice("FP-LBR-1215","Actual","Low",_varPubDate)</f>
        <v>780</v>
      </c>
      <c r="N117" s="72">
        <f t="array" aca="1" ref="N117" ca="1">_xll.GetPrice("FP-LBR-1221","Actual","Low",_varPubDate)</f>
        <v>770</v>
      </c>
      <c r="O117" s="68"/>
      <c r="P117" s="72">
        <f t="array" aca="1" ref="P117" ca="1">_xll.GetPrice("FP-LBR-1321","Actual","Low",_varPubDate)</f>
        <v>530</v>
      </c>
      <c r="Q117" s="72">
        <f t="array" aca="1" ref="Q117" ca="1">_xll.GetPrice("FP-LBR-1210","Actual","Low",_varPubDate)</f>
        <v>690</v>
      </c>
    </row>
    <row r="118" spans="1:17" x14ac:dyDescent="0.2">
      <c r="A118" s="70" t="s">
        <v>50</v>
      </c>
      <c r="B118" s="72">
        <f t="array" aca="1" ref="B118" ca="1">_xll.GetPrice("FP-LBR-0153","Actual","Low",_varPubDate)</f>
        <v>715</v>
      </c>
      <c r="C118" s="72">
        <f t="array" aca="1" ref="C118" ca="1">_xll.GetPrice("FP-LBR-0246","Actual","Low",_varPubDate)</f>
        <v>740</v>
      </c>
      <c r="D118" s="72">
        <f t="array" aca="1" ref="D118" ca="1">_xll.GetPrice("FP-LBR-0262","Actual","Low",_varPubDate)</f>
        <v>745</v>
      </c>
      <c r="E118" s="72">
        <f t="array" aca="1" ref="E118" ca="1">_xll.GetPrice("FP-LBR-0166","Actual","Low",_varPubDate)</f>
        <v>905</v>
      </c>
      <c r="F118" s="72">
        <f t="array" aca="1" ref="F118" ca="1">_xll.GetPrice("FP-LBR-0233","Actual","Low",_varPubDate)</f>
        <v>860</v>
      </c>
      <c r="G118" s="72">
        <f t="array" aca="1" ref="G118" ca="1">_xll.GetPrice("FP-LBR-0272","Actual","Low",_varPubDate)</f>
        <v>770</v>
      </c>
      <c r="H118" s="82" t="s">
        <v>44</v>
      </c>
      <c r="I118" s="72">
        <f t="array" aca="1" ref="I118" ca="1">_xll.GetPrice("FP-LBR-0308","Actual","Low",_varPubDate)</f>
        <v>470</v>
      </c>
      <c r="J118" s="72">
        <f t="array" aca="1" ref="J118" ca="1">_xll.GetPrice("FP-LBR-2000","Actual","Low",_varPubDate)</f>
        <v>435</v>
      </c>
      <c r="K118" s="72">
        <f t="array" aca="1" ref="K118" ca="1">_xll.GetPrice("FP-LBR-1984","Actual","Low",_varPubDate)</f>
        <v>455</v>
      </c>
      <c r="L118" s="71">
        <f t="array" aca="1" ref="L118" ca="1">_xll.GetPrice("FP-LBR-0407","Actual","Low",_varPubDate)</f>
        <v>760</v>
      </c>
      <c r="M118" s="82" t="s">
        <v>44</v>
      </c>
      <c r="N118" s="82" t="s">
        <v>44</v>
      </c>
      <c r="O118" s="68"/>
      <c r="P118" s="72">
        <f t="array" aca="1" ref="P118" ca="1">_xll.GetPrice("FP-LBR-1322","Actual","Low",_varPubDate)</f>
        <v>660</v>
      </c>
      <c r="Q118" s="72">
        <f t="array" aca="1" ref="Q118" ca="1">_xll.GetPrice("FP-LBR-1211","Actual","Low",_varPubDate)</f>
        <v>820</v>
      </c>
    </row>
    <row r="119" spans="1:17" x14ac:dyDescent="0.2">
      <c r="A119" s="81" t="s">
        <v>51</v>
      </c>
      <c r="G119" s="68"/>
      <c r="Q119" s="82"/>
    </row>
    <row r="120" spans="1:17" x14ac:dyDescent="0.2">
      <c r="A120" s="70" t="s">
        <v>43</v>
      </c>
      <c r="B120" s="72">
        <f t="array" aca="1" ref="B120" ca="1">_xll.GetPrice("FP-LBR-0154","Actual","Low",_varPubDate)</f>
        <v>340</v>
      </c>
      <c r="C120" s="72">
        <f t="array" aca="1" ref="C120" ca="1">_xll.GetPrice("FP-LBR-0247","Actual","Low",_varPubDate)</f>
        <v>420</v>
      </c>
      <c r="D120" s="72">
        <f t="array" aca="1" ref="D120" ca="1">_xll.GetPrice("FP-LBR-0263","Actual","Low",_varPubDate)</f>
        <v>395</v>
      </c>
      <c r="E120" s="72">
        <f t="array" aca="1" ref="E120" ca="1">_xll.GetPrice("FP-LBR-0167","Actual","Low",_varPubDate)</f>
        <v>405</v>
      </c>
      <c r="F120" s="72">
        <f t="array" aca="1" ref="F120" ca="1">_xll.GetPrice("FP-LBR-0234","Actual","Low",_varPubDate)</f>
        <v>420</v>
      </c>
      <c r="G120" s="68" t="s">
        <v>44</v>
      </c>
      <c r="H120" s="72">
        <f t="array" aca="1" ref="H120" ca="1">_xll.GetPrice("FP-LBR-0256","Actual","Low",_varPubDate)</f>
        <v>420</v>
      </c>
      <c r="I120" s="72">
        <f t="array" aca="1" ref="I120" ca="1">_xll.GetPrice("FP-LBR-0309","Actual","Low",_varPubDate)</f>
        <v>310</v>
      </c>
      <c r="J120" s="72">
        <f t="array" aca="1" ref="J120" ca="1">_xll.GetPrice("FP-LBR-2006","Actual","Low",_varPubDate)</f>
        <v>300</v>
      </c>
      <c r="K120" s="72">
        <f t="array" aca="1" ref="K120" ca="1">_xll.GetPrice("FP-LBR-1986","Actual","Low",_varPubDate)</f>
        <v>325</v>
      </c>
      <c r="L120" s="71">
        <f t="array" aca="1" ref="L120" ca="1">_xll.GetPrice("FP-LBR-0408","Actual","Low",_varPubDate)</f>
        <v>335</v>
      </c>
      <c r="M120" s="72">
        <f t="array" aca="1" ref="M120" ca="1">_xll.GetPrice("FP-LBR-1216","Actual","Low",_varPubDate)</f>
        <v>400</v>
      </c>
      <c r="N120" s="72">
        <f t="array" aca="1" ref="N120" ca="1">_xll.GetPrice("FP-LBR-1222","Actual","Low",_varPubDate)</f>
        <v>445</v>
      </c>
      <c r="P120" s="72">
        <f t="array" aca="1" ref="P120" ca="1">_xll.GetPrice("FP-LBR-1329","Actual","Low",_varPubDate)</f>
        <v>325</v>
      </c>
      <c r="Q120" s="82" t="s">
        <v>44</v>
      </c>
    </row>
    <row r="122" spans="1:17" x14ac:dyDescent="0.2">
      <c r="L122" s="75" t="s">
        <v>18</v>
      </c>
    </row>
    <row r="123" spans="1:17" x14ac:dyDescent="0.2">
      <c r="B123" s="70" t="s">
        <v>19</v>
      </c>
      <c r="C123" s="70" t="s">
        <v>32</v>
      </c>
      <c r="E123" s="70" t="s">
        <v>21</v>
      </c>
      <c r="F123" s="79" t="s">
        <v>52</v>
      </c>
      <c r="H123" s="70" t="s">
        <v>53</v>
      </c>
      <c r="I123" s="77" t="s">
        <v>54</v>
      </c>
      <c r="J123" s="77"/>
      <c r="K123" s="77"/>
      <c r="L123" s="79" t="s">
        <v>24</v>
      </c>
      <c r="M123" s="70" t="s">
        <v>25</v>
      </c>
      <c r="N123" s="70"/>
      <c r="P123" s="75" t="s">
        <v>26</v>
      </c>
    </row>
    <row r="124" spans="1:17" x14ac:dyDescent="0.2">
      <c r="A124" s="81" t="s">
        <v>55</v>
      </c>
      <c r="B124" s="70" t="s">
        <v>28</v>
      </c>
      <c r="C124" s="70" t="s">
        <v>28</v>
      </c>
      <c r="E124" s="70" t="s">
        <v>31</v>
      </c>
      <c r="F124" s="70" t="s">
        <v>56</v>
      </c>
      <c r="H124" s="70"/>
      <c r="I124" s="70"/>
      <c r="J124" s="70"/>
      <c r="K124" s="70"/>
      <c r="L124" s="70" t="s">
        <v>38</v>
      </c>
      <c r="M124" s="70" t="s">
        <v>39</v>
      </c>
      <c r="N124" s="70" t="s">
        <v>40</v>
      </c>
      <c r="P124" s="75" t="s">
        <v>41</v>
      </c>
    </row>
    <row r="125" spans="1:17" x14ac:dyDescent="0.2">
      <c r="A125" s="79" t="s">
        <v>57</v>
      </c>
      <c r="B125" s="82" t="s">
        <v>44</v>
      </c>
      <c r="C125" s="68" t="s">
        <v>44</v>
      </c>
      <c r="E125" s="82" t="s">
        <v>44</v>
      </c>
      <c r="F125" s="68" t="s">
        <v>44</v>
      </c>
      <c r="H125" s="68" t="s">
        <v>44</v>
      </c>
      <c r="J125" s="72">
        <f t="array" aca="1" ref="J125" ca="1">_xll.GetPrice("FP-LBR-0319","Actual","Low",_varPubDate)</f>
        <v>375</v>
      </c>
      <c r="L125" s="71">
        <f t="array" aca="1" ref="L125" ca="1">_xll.GetPrice("FP-LBR-0414","Actual","Low",_varPubDate)</f>
        <v>330</v>
      </c>
      <c r="M125" s="72">
        <f t="array" aca="1" ref="M125" ca="1">_xll.GetPrice("FP-LBR-1244","Actual","Low",_varPubDate)</f>
        <v>440</v>
      </c>
      <c r="N125" s="72">
        <f t="array" aca="1" ref="N125" ca="1">_xll.GetPrice("FP-LBR-1254","Actual","Low",_varPubDate)</f>
        <v>445</v>
      </c>
      <c r="P125" s="82" t="s">
        <v>44</v>
      </c>
    </row>
    <row r="126" spans="1:17" x14ac:dyDescent="0.2">
      <c r="A126" s="70" t="s">
        <v>58</v>
      </c>
      <c r="B126" s="72">
        <f t="array" aca="1" ref="B126" ca="1">_xll.GetPrice("FP-LBR-0172","Actual","Low",_varPubDate)</f>
        <v>385</v>
      </c>
      <c r="C126" s="72">
        <f t="array" aca="1" ref="C126" ca="1">_xll.GetPrice("FP-LBR-0291","Actual","Low",_varPubDate)</f>
        <v>415</v>
      </c>
      <c r="E126" s="72">
        <f t="array" aca="1" ref="E126" ca="1">_xll.GetPrice("FP-LBR-0178","Actual","Low",_varPubDate)</f>
        <v>435</v>
      </c>
      <c r="F126" s="72">
        <f t="array" aca="1" ref="F126" ca="1">_xll.GetPrice("FP-LBR-0287","Actual","Low",_varPubDate)</f>
        <v>440</v>
      </c>
      <c r="H126" s="72">
        <f t="array" aca="1" ref="H126" ca="1">_xll.GetPrice("FP-LBR-0296","Actual","Low",_varPubDate)</f>
        <v>425</v>
      </c>
      <c r="J126" s="82" t="s">
        <v>44</v>
      </c>
      <c r="L126" s="72">
        <f t="array" aca="1" ref="L126" ca="1">_xll.GetPrice("FP-LBR-0415","Actual","Low",_varPubDate)</f>
        <v>410</v>
      </c>
      <c r="M126" s="82" t="s">
        <v>44</v>
      </c>
      <c r="N126" s="82" t="s">
        <v>44</v>
      </c>
      <c r="P126" s="72">
        <f t="array" aca="1" ref="P126" ca="1">_xll.GetPrice("FP-LBR-1393","Actual","Low",_varPubDate)</f>
        <v>395</v>
      </c>
    </row>
    <row r="127" spans="1:17" x14ac:dyDescent="0.2">
      <c r="A127" s="79" t="s">
        <v>59</v>
      </c>
      <c r="B127" s="82" t="s">
        <v>44</v>
      </c>
      <c r="C127" s="68" t="s">
        <v>44</v>
      </c>
      <c r="E127" s="82" t="s">
        <v>44</v>
      </c>
      <c r="F127" s="68" t="s">
        <v>44</v>
      </c>
      <c r="H127" s="68" t="s">
        <v>44</v>
      </c>
      <c r="J127" s="82" t="s">
        <v>44</v>
      </c>
      <c r="K127" s="83"/>
      <c r="L127" s="72">
        <f t="array" aca="1" ref="L127" ca="1">_xll.GetPrice("FP-LBR-0417","Actual","Low",_varPubDate)</f>
        <v>372</v>
      </c>
      <c r="M127" s="72">
        <f t="array" aca="1" ref="M127" ca="1">_xll.GetPrice("FP-LBR-1245","Actual","Low",_varPubDate)</f>
        <v>435</v>
      </c>
      <c r="N127" s="72">
        <f t="array" aca="1" ref="N127" ca="1">_xll.GetPrice("FP-LBR-1255","Actual","Low",_varPubDate)</f>
        <v>440</v>
      </c>
      <c r="O127" s="55"/>
      <c r="P127" s="82" t="s">
        <v>44</v>
      </c>
    </row>
    <row r="128" spans="1:17" x14ac:dyDescent="0.2">
      <c r="A128" s="79" t="s">
        <v>60</v>
      </c>
      <c r="B128" s="72">
        <f t="array" aca="1" ref="B128" ca="1">_xll.GetPrice("FP-LBR-0173","Actual","Low",_varPubDate)</f>
        <v>455</v>
      </c>
      <c r="C128" s="72">
        <f t="array" aca="1" ref="C128" ca="1">_xll.GetPrice("FP-LBR-0292","Actual","Low",_varPubDate)</f>
        <v>480</v>
      </c>
      <c r="E128" s="72">
        <f t="array" aca="1" ref="E128" ca="1">_xll.GetPrice("FP-LBR-0180","Actual","Low",_varPubDate)</f>
        <v>515</v>
      </c>
      <c r="F128" s="72">
        <f t="array" aca="1" ref="F128" ca="1">_xll.GetPrice("FP-LBR-0288","Actual","Low",_varPubDate)</f>
        <v>495</v>
      </c>
      <c r="H128" s="72">
        <f t="array" aca="1" ref="H128" ca="1">_xll.GetPrice("FP-LBR-0297","Actual","Low",_varPubDate)</f>
        <v>470</v>
      </c>
      <c r="J128" s="82" t="s">
        <v>44</v>
      </c>
      <c r="L128" s="72">
        <f t="array" aca="1" ref="L128" ca="1">_xll.GetPrice("FP-LBR-0418","Actual","Low",_varPubDate)</f>
        <v>418</v>
      </c>
      <c r="M128" s="82" t="s">
        <v>44</v>
      </c>
      <c r="N128" s="82" t="s">
        <v>44</v>
      </c>
      <c r="P128" s="72">
        <f t="array" aca="1" ref="P128" ca="1">_xll.GetPrice("FP-LBR-1394","Actual","Low",_varPubDate)</f>
        <v>475</v>
      </c>
    </row>
    <row r="129" spans="1:27" x14ac:dyDescent="0.2">
      <c r="B129" s="55"/>
      <c r="C129" s="55"/>
      <c r="D129" s="55"/>
      <c r="G129" s="74"/>
      <c r="P129" s="84"/>
    </row>
    <row r="130" spans="1:27" ht="15.75" x14ac:dyDescent="0.25">
      <c r="B130" s="55"/>
      <c r="C130" s="55"/>
      <c r="D130" s="55"/>
      <c r="G130" s="73" t="s">
        <v>61</v>
      </c>
      <c r="O130" s="84"/>
      <c r="AA130" s="74"/>
    </row>
    <row r="131" spans="1:27" x14ac:dyDescent="0.2">
      <c r="B131" s="55"/>
      <c r="C131" s="55"/>
      <c r="D131" s="55"/>
      <c r="E131" s="85" t="s">
        <v>62</v>
      </c>
    </row>
    <row r="132" spans="1:27" x14ac:dyDescent="0.2">
      <c r="B132" s="55"/>
      <c r="C132" s="55"/>
      <c r="D132" s="55"/>
      <c r="E132" s="86" t="s">
        <v>63</v>
      </c>
    </row>
    <row r="133" spans="1:27" x14ac:dyDescent="0.2">
      <c r="B133" s="55"/>
      <c r="C133" s="55"/>
      <c r="D133" s="55"/>
      <c r="F133" s="79" t="s">
        <v>45</v>
      </c>
      <c r="G133" s="70" t="s">
        <v>64</v>
      </c>
      <c r="H133" s="70" t="s">
        <v>65</v>
      </c>
    </row>
    <row r="134" spans="1:27" x14ac:dyDescent="0.2">
      <c r="B134" s="55"/>
      <c r="C134" s="55"/>
      <c r="D134" s="55"/>
      <c r="E134" s="70" t="s">
        <v>66</v>
      </c>
      <c r="F134" s="72">
        <f t="array" aca="1" ref="F134" ca="1">_xll.GetPrice("FP-LBR-1428","Actual","Low",_varPubDate)</f>
        <v>680</v>
      </c>
      <c r="G134" s="72">
        <f t="array" aca="1" ref="G134" ca="1">_xll.GetPrice("FP-LBR-1433","Actual","Low",_varPubDate)</f>
        <v>425</v>
      </c>
      <c r="H134" s="72">
        <f t="array" aca="1" ref="H134" ca="1">_xll.GetPrice("FP-LBR-1438","Actual","Low",_varPubDate)</f>
        <v>325</v>
      </c>
    </row>
    <row r="135" spans="1:27" x14ac:dyDescent="0.2">
      <c r="B135" s="55"/>
      <c r="C135" s="55"/>
      <c r="D135" s="55"/>
      <c r="E135" s="70" t="s">
        <v>67</v>
      </c>
      <c r="F135" s="72">
        <f t="array" aca="1" ref="F135" ca="1">_xll.GetPrice("FP-LBR-1431","Actual","Low",_varPubDate)</f>
        <v>1065</v>
      </c>
      <c r="G135" s="72">
        <f t="array" aca="1" ref="G135" ca="1">_xll.GetPrice("FP-LBR-1436","Actual","Low",_varPubDate)</f>
        <v>660</v>
      </c>
      <c r="H135" s="72">
        <f t="array" aca="1" ref="H135" ca="1">_xll.GetPrice("FP-LBR-1441","Actual","Low",_varPubDate)</f>
        <v>330</v>
      </c>
    </row>
    <row r="137" spans="1:27" ht="15.75" x14ac:dyDescent="0.25">
      <c r="G137" s="73" t="s">
        <v>68</v>
      </c>
    </row>
    <row r="139" spans="1:27" x14ac:dyDescent="0.2">
      <c r="A139" s="74" t="s">
        <v>69</v>
      </c>
      <c r="B139" s="87"/>
      <c r="H139" s="74" t="s">
        <v>70</v>
      </c>
      <c r="I139" s="88"/>
      <c r="K139" s="74" t="s">
        <v>71</v>
      </c>
    </row>
    <row r="140" spans="1:27" x14ac:dyDescent="0.2">
      <c r="A140" s="89"/>
      <c r="B140" s="90" t="s">
        <v>72</v>
      </c>
      <c r="C140" s="80"/>
      <c r="D140" s="80"/>
      <c r="E140" s="90" t="s">
        <v>73</v>
      </c>
      <c r="G140" s="80"/>
      <c r="H140" s="90" t="s">
        <v>72</v>
      </c>
      <c r="I140" s="90"/>
      <c r="J140" s="80"/>
      <c r="K140" s="91"/>
      <c r="L140" s="90" t="s">
        <v>72</v>
      </c>
      <c r="M140" s="80"/>
      <c r="N140" s="90" t="s">
        <v>73</v>
      </c>
    </row>
    <row r="141" spans="1:27" x14ac:dyDescent="0.2">
      <c r="B141" s="92" t="s">
        <v>74</v>
      </c>
      <c r="E141" s="92" t="s">
        <v>75</v>
      </c>
      <c r="I141" s="92" t="s">
        <v>76</v>
      </c>
      <c r="L141" s="93" t="s">
        <v>77</v>
      </c>
      <c r="N141" s="93" t="s">
        <v>77</v>
      </c>
    </row>
    <row r="142" spans="1:27" x14ac:dyDescent="0.2">
      <c r="A142" s="88"/>
      <c r="B142" s="92"/>
      <c r="C142" s="80"/>
      <c r="D142" s="94"/>
      <c r="E142" s="92" t="s">
        <v>35</v>
      </c>
      <c r="F142" s="92" t="s">
        <v>78</v>
      </c>
      <c r="G142" s="92" t="s">
        <v>37</v>
      </c>
      <c r="H142" s="94"/>
      <c r="I142" s="92"/>
      <c r="J142" s="80"/>
      <c r="K142" s="94"/>
      <c r="L142" s="80"/>
      <c r="M142" s="92"/>
      <c r="N142" s="92" t="s">
        <v>35</v>
      </c>
      <c r="O142" s="92" t="s">
        <v>78</v>
      </c>
      <c r="P142" s="92" t="s">
        <v>37</v>
      </c>
    </row>
    <row r="143" spans="1:27" x14ac:dyDescent="0.2">
      <c r="A143" s="92" t="s">
        <v>79</v>
      </c>
      <c r="B143" s="71">
        <f t="array" aca="1" ref="B143" ca="1">_xll.GetPrice("FP-PNL-0219","Actual","Low",_varPubDate)</f>
        <v>445</v>
      </c>
      <c r="C143" s="68"/>
      <c r="D143" s="92" t="s">
        <v>79</v>
      </c>
      <c r="E143" s="72">
        <f t="array" aca="1" ref="E143" ca="1">_xll.GetPrice("FP-PNL-0153","Actual","Low",_varPubDate)</f>
        <v>386</v>
      </c>
      <c r="F143" s="72">
        <f t="array" aca="1" ref="F143" ca="1">_xll.GetPrice("FP-PNL-0158","Actual","Low",_varPubDate)</f>
        <v>407</v>
      </c>
      <c r="G143" s="72">
        <f t="array" aca="1" ref="G143" ca="1">_xll.GetPrice("FP-PNL-0163","Actual","Low",_varPubDate)</f>
        <v>431</v>
      </c>
      <c r="H143" s="92" t="s">
        <v>80</v>
      </c>
      <c r="I143" s="72">
        <f t="array" aca="1" ref="I143" ca="1">_xll.GetPrice("FP-PNL-0243","Actual","Low",_varPubDate)</f>
        <v>1030</v>
      </c>
      <c r="K143" s="92" t="s">
        <v>81</v>
      </c>
      <c r="L143" s="72">
        <f t="array" aca="1" ref="L143" ca="1">_xll.GetPrice("FP-PNL-0264","Actual","Low",_varPubDate)</f>
        <v>900</v>
      </c>
      <c r="M143" s="92" t="s">
        <v>81</v>
      </c>
      <c r="N143" s="72">
        <f t="array" aca="1" ref="N143" ca="1">_xll.GetPrice("FP-PNL-0204","Actual","Low",_varPubDate)</f>
        <v>887</v>
      </c>
      <c r="O143" s="72">
        <f t="array" aca="1" ref="O143" ca="1">_xll.GetPrice("FP-PNL-0206","Actual","Low",_varPubDate)</f>
        <v>910</v>
      </c>
      <c r="P143" s="72">
        <f t="array" aca="1" ref="P143" ca="1">_xll.GetPrice("FP-PNL-0208","Actual","Low",_varPubDate)</f>
        <v>924</v>
      </c>
    </row>
    <row r="144" spans="1:27" x14ac:dyDescent="0.2">
      <c r="A144" s="95" t="s">
        <v>82</v>
      </c>
      <c r="B144" s="72">
        <f t="array" aca="1" ref="B144" ca="1">_xll.GetPrice("FP-PNL-0220","Actual","Low",_varPubDate)</f>
        <v>510</v>
      </c>
      <c r="C144" s="68"/>
      <c r="D144" s="95" t="s">
        <v>83</v>
      </c>
      <c r="E144" s="72">
        <f t="array" aca="1" ref="E144" ca="1">_xll.GetPrice("FP-PNL-0154","Actual","Low",_varPubDate)</f>
        <v>489</v>
      </c>
      <c r="F144" s="72">
        <f t="array" aca="1" ref="F144" ca="1">_xll.GetPrice("FP-PNL-0159","Actual","Low",_varPubDate)</f>
        <v>507</v>
      </c>
      <c r="G144" s="72">
        <f t="array" aca="1" ref="G144" ca="1">_xll.GetPrice("FP-PNL-0164","Actual","Low",_varPubDate)</f>
        <v>515</v>
      </c>
      <c r="H144" s="92" t="s">
        <v>84</v>
      </c>
      <c r="I144" s="72">
        <f t="array" aca="1" ref="I144" ca="1">_xll.GetPrice("FP-PNL-0244","Actual","Low",_varPubDate)</f>
        <v>1055</v>
      </c>
      <c r="K144" s="74" t="s">
        <v>85</v>
      </c>
    </row>
    <row r="145" spans="1:16" x14ac:dyDescent="0.2">
      <c r="A145" s="95" t="s">
        <v>86</v>
      </c>
      <c r="B145" s="72">
        <f t="array" aca="1" ref="B145" ca="1">_xll.GetPrice("FP-PNL-0221","Actual","Low",_varPubDate)</f>
        <v>525</v>
      </c>
      <c r="C145" s="72">
        <f t="array" aca="1" ref="C145" ca="1">_xll.GetPrice("FP-PNL-0222","Actual","Low",_varPubDate)</f>
        <v>625</v>
      </c>
      <c r="D145" s="95" t="s">
        <v>87</v>
      </c>
      <c r="E145" s="72">
        <f t="array" aca="1" ref="E145" ca="1">_xll.GetPrice("FP-PNL-0155","Actual","Low",_varPubDate)</f>
        <v>481</v>
      </c>
      <c r="F145" s="72">
        <f t="array" aca="1" ref="F145" ca="1">_xll.GetPrice("FP-PNL-0160","Actual","Low",_varPubDate)</f>
        <v>518</v>
      </c>
      <c r="G145" s="72">
        <f t="array" aca="1" ref="G145" ca="1">_xll.GetPrice("FP-PNL-0165","Actual","Low",_varPubDate)</f>
        <v>550</v>
      </c>
      <c r="H145" s="92" t="s">
        <v>88</v>
      </c>
      <c r="I145" s="72">
        <f t="array" aca="1" ref="I145" ca="1">_xll.GetPrice("FP-PNL-0245","Actual","Low",_varPubDate)</f>
        <v>1540</v>
      </c>
      <c r="L145" s="90" t="s">
        <v>72</v>
      </c>
      <c r="N145" s="90" t="s">
        <v>73</v>
      </c>
    </row>
    <row r="146" spans="1:16" x14ac:dyDescent="0.2">
      <c r="A146" s="95" t="s">
        <v>89</v>
      </c>
      <c r="B146" s="72">
        <f t="array" aca="1" ref="B146" ca="1">_xll.GetPrice("FP-PNL-0223","Actual","Low",_varPubDate)</f>
        <v>670</v>
      </c>
      <c r="C146" s="72">
        <f t="array" aca="1" ref="C146" ca="1">_xll.GetPrice("FP-PNL-0224","Actual","Low",_varPubDate)</f>
        <v>690</v>
      </c>
      <c r="D146" s="95" t="s">
        <v>90</v>
      </c>
      <c r="E146" s="72">
        <f t="array" aca="1" ref="E146" ca="1">_xll.GetPrice("FP-PNL-0156","Actual","Low",_varPubDate)</f>
        <v>509</v>
      </c>
      <c r="F146" s="72">
        <f t="array" aca="1" ref="F146" ca="1">_xll.GetPrice("FP-PNL-0161","Actual","Low",_varPubDate)</f>
        <v>536</v>
      </c>
      <c r="G146" s="72">
        <f t="array" aca="1" ref="G146" ca="1">_xll.GetPrice("FP-PNL-0166","Actual","Low",_varPubDate)</f>
        <v>544</v>
      </c>
      <c r="H146" s="92" t="s">
        <v>91</v>
      </c>
      <c r="I146" s="72">
        <f t="array" aca="1" ref="I146" ca="1">_xll.GetPrice("FP-PNL-0246","Actual","Low",_varPubDate)</f>
        <v>1730</v>
      </c>
      <c r="N146" s="92" t="s">
        <v>35</v>
      </c>
      <c r="P146" s="92" t="s">
        <v>37</v>
      </c>
    </row>
    <row r="147" spans="1:16" x14ac:dyDescent="0.2">
      <c r="A147" s="92" t="s">
        <v>92</v>
      </c>
      <c r="B147" s="72">
        <f t="array" aca="1" ref="B147" ca="1">_xll.GetPrice("FP-PNL-0225","Actual","Low",_varPubDate)</f>
        <v>835</v>
      </c>
      <c r="C147" s="72">
        <f t="array" aca="1" ref="C147" ca="1">_xll.GetPrice("FP-PNL-0226","Actual","Low",_varPubDate)</f>
        <v>840</v>
      </c>
      <c r="D147" s="92" t="s">
        <v>81</v>
      </c>
      <c r="E147" s="72">
        <f t="array" aca="1" ref="E147" ca="1">_xll.GetPrice("FP-PNL-0157","Actual","Low",_varPubDate)</f>
        <v>675</v>
      </c>
      <c r="F147" s="72">
        <f t="array" aca="1" ref="F147" ca="1">_xll.GetPrice("FP-PNL-0162","Actual","Low",_varPubDate)</f>
        <v>677</v>
      </c>
      <c r="G147" s="72">
        <f t="array" aca="1" ref="G147" ca="1">_xll.GetPrice("FP-PNL-0167","Actual","Low",_varPubDate)</f>
        <v>705</v>
      </c>
      <c r="H147" s="92" t="s">
        <v>81</v>
      </c>
      <c r="I147" s="72">
        <f t="array" aca="1" ref="I147" ca="1">_xll.GetPrice("FP-PNL-0247","Actual","Low",_varPubDate)</f>
        <v>1890</v>
      </c>
      <c r="K147" s="92" t="s">
        <v>93</v>
      </c>
      <c r="L147" s="72">
        <f t="array" aca="1" ref="L147" ca="1">_xll.GetPrice("FP-PNL-0267","Actual","Low",_varPubDate)</f>
        <v>1800</v>
      </c>
      <c r="M147" s="92" t="s">
        <v>81</v>
      </c>
      <c r="N147" s="72">
        <f t="array" aca="1" ref="N147" ca="1">_xll.GetPrice("FP-PNL-0210","Actual","Low",_varPubDate)</f>
        <v>1271</v>
      </c>
      <c r="P147" s="72">
        <f t="array" aca="1" ref="P147" ca="1">_xll.GetPrice("FP-PNL-0212","Actual","Low",_varPubDate)</f>
        <v>1314</v>
      </c>
    </row>
    <row r="148" spans="1:16" x14ac:dyDescent="0.2">
      <c r="A148" s="92"/>
      <c r="B148" s="72"/>
      <c r="C148" s="72"/>
      <c r="D148" s="92"/>
      <c r="E148" s="72"/>
      <c r="F148" s="72"/>
      <c r="G148" s="72"/>
      <c r="H148" s="92"/>
      <c r="I148" s="72"/>
      <c r="K148" s="92"/>
      <c r="L148" s="72"/>
      <c r="M148" s="92"/>
      <c r="N148" s="72"/>
      <c r="P148" s="72"/>
    </row>
    <row r="149" spans="1:16" x14ac:dyDescent="0.2">
      <c r="A149" s="92"/>
      <c r="B149" s="90" t="s">
        <v>94</v>
      </c>
      <c r="C149" s="72"/>
      <c r="D149" s="92"/>
      <c r="E149" s="72"/>
      <c r="F149" s="72"/>
      <c r="G149" s="72"/>
      <c r="H149" s="92"/>
      <c r="I149" s="72"/>
      <c r="K149" s="92"/>
      <c r="L149" s="72"/>
      <c r="M149" s="92"/>
      <c r="N149" s="72"/>
      <c r="P149" s="72"/>
    </row>
    <row r="150" spans="1:16" x14ac:dyDescent="0.2">
      <c r="B150" s="92" t="s">
        <v>95</v>
      </c>
      <c r="C150" s="92" t="s">
        <v>96</v>
      </c>
      <c r="D150" s="92"/>
      <c r="E150" s="72"/>
      <c r="F150" s="72"/>
      <c r="G150" s="72"/>
      <c r="H150" s="92"/>
      <c r="I150" s="72"/>
      <c r="K150" s="92"/>
      <c r="L150" s="72"/>
      <c r="M150" s="92"/>
      <c r="N150" s="72"/>
      <c r="P150" s="72"/>
    </row>
    <row r="151" spans="1:16" x14ac:dyDescent="0.2">
      <c r="A151" s="92" t="s">
        <v>97</v>
      </c>
      <c r="B151" s="72">
        <f t="array" aca="1" ref="B151" ca="1">_xll.GetPrice("FP-PNL-0337","Actual","Low",_varPubDate)</f>
        <v>802</v>
      </c>
      <c r="C151" s="72" cm="1">
        <f t="array" aca="1" ref="C151" ca="1">_xll.GetPrice("FP-PNL-0421","Actual","Low",_varPubDate)</f>
        <v>720</v>
      </c>
      <c r="D151" s="92"/>
      <c r="E151" s="72"/>
      <c r="F151" s="72"/>
      <c r="G151" s="72"/>
      <c r="H151" s="92"/>
      <c r="I151" s="72"/>
      <c r="K151" s="92"/>
      <c r="L151" s="72"/>
      <c r="M151" s="92"/>
      <c r="N151" s="72"/>
      <c r="P151" s="72"/>
    </row>
    <row r="152" spans="1:16" x14ac:dyDescent="0.2">
      <c r="A152" s="92"/>
      <c r="B152" s="72"/>
      <c r="C152" s="72"/>
      <c r="D152" s="92"/>
      <c r="E152" s="72"/>
      <c r="F152" s="72"/>
      <c r="G152" s="72"/>
      <c r="H152" s="92"/>
      <c r="I152" s="72"/>
      <c r="K152" s="92"/>
      <c r="L152" s="72"/>
      <c r="M152" s="92"/>
      <c r="N152" s="72"/>
      <c r="P152" s="72"/>
    </row>
    <row r="153" spans="1:16" ht="15.75" x14ac:dyDescent="0.25">
      <c r="F153" s="73" t="s">
        <v>98</v>
      </c>
      <c r="M153" s="92"/>
      <c r="N153" s="72"/>
      <c r="P153" s="72"/>
    </row>
    <row r="154" spans="1:16" x14ac:dyDescent="0.2">
      <c r="A154" s="80"/>
      <c r="B154" s="92" t="s">
        <v>99</v>
      </c>
      <c r="C154" s="92" t="s">
        <v>72</v>
      </c>
      <c r="D154" s="92" t="s">
        <v>100</v>
      </c>
      <c r="E154" s="92" t="s">
        <v>101</v>
      </c>
      <c r="F154" s="92" t="s">
        <v>101</v>
      </c>
      <c r="G154" s="92" t="s">
        <v>102</v>
      </c>
      <c r="H154" s="92" t="s">
        <v>103</v>
      </c>
      <c r="I154" s="70"/>
      <c r="J154" s="70"/>
      <c r="K154" s="70"/>
      <c r="L154" s="70"/>
      <c r="M154" s="92"/>
      <c r="N154" s="72"/>
      <c r="P154" s="72"/>
    </row>
    <row r="155" spans="1:16" x14ac:dyDescent="0.2">
      <c r="A155" s="80"/>
      <c r="B155" s="92" t="s">
        <v>78</v>
      </c>
      <c r="C155" s="92" t="s">
        <v>104</v>
      </c>
      <c r="D155" s="92" t="s">
        <v>104</v>
      </c>
      <c r="E155" s="92" t="s">
        <v>35</v>
      </c>
      <c r="F155" s="92" t="s">
        <v>37</v>
      </c>
      <c r="G155" s="92" t="s">
        <v>105</v>
      </c>
      <c r="H155" s="92" t="s">
        <v>106</v>
      </c>
      <c r="I155" s="92" t="s">
        <v>107</v>
      </c>
      <c r="J155" s="92" t="s">
        <v>108</v>
      </c>
      <c r="K155" s="92" t="s">
        <v>109</v>
      </c>
      <c r="L155" s="92" t="s">
        <v>110</v>
      </c>
      <c r="M155" s="92"/>
      <c r="N155" s="72"/>
      <c r="P155" s="72"/>
    </row>
    <row r="156" spans="1:16" x14ac:dyDescent="0.2">
      <c r="A156" s="95" t="s">
        <v>111</v>
      </c>
      <c r="B156" s="72">
        <f t="array" aca="1" ref="B156" ca="1">_xll.GetPrice("FP-PNL-0028","Actual","Low",_varPubDate)</f>
        <v>420</v>
      </c>
      <c r="C156" s="72">
        <f t="array" aca="1" ref="C156" ca="1">_xll.GetPrice("FP-PNL-0034","Actual","Low",_varPubDate)</f>
        <v>395</v>
      </c>
      <c r="D156" s="72">
        <f t="array" aca="1" ref="D156" ca="1">_xll.GetPrice("FP-PNL-0040","Actual","Low",_varPubDate)</f>
        <v>380</v>
      </c>
      <c r="E156" s="72">
        <f t="array" aca="1" ref="E156" ca="1">_xll.GetPrice("FP-PNL-0110","Actual","Low",_varPubDate)</f>
        <v>380</v>
      </c>
      <c r="F156" s="72">
        <f t="array" aca="1" ref="F156" ca="1">_xll.GetPrice("FP-PNL-0116","Actual","Low",_varPubDate)</f>
        <v>375</v>
      </c>
      <c r="G156" s="72">
        <f t="array" aca="1" ref="G156" ca="1">_xll.GetPrice("FP-PNL-0122","Actual","Low",_varPubDate)</f>
        <v>390</v>
      </c>
      <c r="H156" s="72">
        <f t="array" aca="1" ref="H156" ca="1">_xll.GetPrice("FP-PNL-0128","Actual","Low",_varPubDate)</f>
        <v>420</v>
      </c>
      <c r="I156" s="72">
        <f t="array" aca="1" ref="I156" ca="1">_xll.GetPrice("FP-PNL-0046","Actual","Low",_varPubDate)</f>
        <v>475</v>
      </c>
      <c r="J156" s="72">
        <f t="array" aca="1" ref="J156" ca="1">_xll.GetPrice("FP-PNL-0143","Actual","Low",_varPubDate)</f>
        <v>455</v>
      </c>
      <c r="K156" s="72">
        <f t="array" aca="1" ref="K156" ca="1">_xll.GetPrice("FP-PNL-0133","Actual","Low",_varPubDate)</f>
        <v>420</v>
      </c>
      <c r="L156" s="72">
        <f t="array" aca="1" ref="L156" ca="1">_xll.GetPrice("FP-PNL-0086","Actual","Low",_varPubDate)</f>
        <v>550</v>
      </c>
    </row>
    <row r="157" spans="1:16" x14ac:dyDescent="0.2">
      <c r="A157" s="95" t="s">
        <v>88</v>
      </c>
      <c r="B157" s="72">
        <f t="array" aca="1" ref="B157" ca="1">_xll.GetPrice("FP-PNL-0029","Actual","Low",_varPubDate)</f>
        <v>435</v>
      </c>
      <c r="C157" s="72">
        <f t="array" aca="1" ref="C157" ca="1">_xll.GetPrice("FP-PNL-0035","Actual","Low",_varPubDate)</f>
        <v>430</v>
      </c>
      <c r="D157" s="72">
        <f t="array" aca="1" ref="D157" ca="1">_xll.GetPrice("FP-PNL-0041","Actual","Low",_varPubDate)</f>
        <v>400</v>
      </c>
      <c r="E157" s="72">
        <f t="array" aca="1" ref="E157" ca="1">_xll.GetPrice("FP-PNL-0111","Actual","Low",_varPubDate)</f>
        <v>400</v>
      </c>
      <c r="F157" s="72">
        <f t="array" aca="1" ref="F157" ca="1">_xll.GetPrice("FP-PNL-0117","Actual","Low",_varPubDate)</f>
        <v>395</v>
      </c>
      <c r="G157" s="72">
        <f t="array" aca="1" ref="G157" ca="1">_xll.GetPrice("FP-PNL-0123","Actual","Low",_varPubDate)</f>
        <v>410</v>
      </c>
      <c r="H157" s="72">
        <f t="array" aca="1" ref="H157" ca="1">_xll.GetPrice("FP-PNL-0129","Actual","Low",_varPubDate)</f>
        <v>440</v>
      </c>
      <c r="I157" s="72">
        <f t="array" aca="1" ref="I157" ca="1">_xll.GetPrice("FP-PNL-0047","Actual","Low",_varPubDate)</f>
        <v>495</v>
      </c>
      <c r="J157" s="72">
        <f t="array" aca="1" ref="J157" ca="1">_xll.GetPrice("FP-PNL-0144","Actual","Low",_varPubDate)</f>
        <v>475</v>
      </c>
      <c r="K157" s="72">
        <f t="array" aca="1" ref="K157" ca="1">_xll.GetPrice("FP-PNL-0134","Actual","Low",_varPubDate)</f>
        <v>440</v>
      </c>
      <c r="L157" s="68" t="s">
        <v>44</v>
      </c>
    </row>
    <row r="158" spans="1:16" x14ac:dyDescent="0.2">
      <c r="A158" s="95" t="s">
        <v>81</v>
      </c>
      <c r="B158" s="72">
        <f t="array" aca="1" ref="B158" ca="1">_xll.GetPrice("FP-PNL-0032","Actual","Low",_varPubDate)</f>
        <v>605</v>
      </c>
      <c r="C158" s="72">
        <f t="array" aca="1" ref="C158" ca="1">_xll.GetPrice("FP-PNL-0038","Actual","Low",_varPubDate)</f>
        <v>600</v>
      </c>
      <c r="D158" s="72">
        <f t="array" aca="1" ref="D158" ca="1">_xll.GetPrice("FP-PNL-0044","Actual","Low",_varPubDate)</f>
        <v>565</v>
      </c>
      <c r="E158" s="72">
        <f t="array" aca="1" ref="E158" ca="1">_xll.GetPrice("FP-PNL-0114","Actual","Low",_varPubDate)</f>
        <v>490</v>
      </c>
      <c r="F158" s="72">
        <f t="array" aca="1" ref="F158" ca="1">_xll.GetPrice("FP-PNL-0120","Actual","Low",_varPubDate)</f>
        <v>525</v>
      </c>
      <c r="G158" s="72">
        <f t="array" aca="1" ref="G158" ca="1">_xll.GetPrice("FP-PNL-0126","Actual","Low",_varPubDate)</f>
        <v>535</v>
      </c>
      <c r="H158" s="72">
        <f t="array" aca="1" ref="H158" ca="1">_xll.GetPrice("FP-PNL-0131","Actual","Low",_varPubDate)</f>
        <v>615</v>
      </c>
      <c r="I158" s="72">
        <f t="array" aca="1" ref="I158" ca="1">_xll.GetPrice("FP-PNL-0049","Actual","Low",_varPubDate)</f>
        <v>695</v>
      </c>
      <c r="J158" s="72">
        <f t="array" aca="1" ref="J158" ca="1">_xll.GetPrice("FP-PNL-0146","Actual","Low",_varPubDate)</f>
        <v>630</v>
      </c>
      <c r="K158" s="72">
        <f t="array" aca="1" ref="K158" ca="1">_xll.GetPrice("FP-PNL-0136","Actual","Low",_varPubDate)</f>
        <v>615</v>
      </c>
      <c r="L158" s="68" t="s">
        <v>44</v>
      </c>
    </row>
    <row r="159" spans="1:16" x14ac:dyDescent="0.2">
      <c r="A159" s="80"/>
      <c r="B159" s="92"/>
      <c r="C159" s="92"/>
      <c r="D159" s="92"/>
      <c r="E159" s="92"/>
      <c r="F159" s="92"/>
      <c r="G159" s="92"/>
      <c r="H159" s="92"/>
      <c r="I159" s="92"/>
      <c r="J159" s="92"/>
      <c r="K159" s="92"/>
      <c r="L159" s="92"/>
    </row>
    <row r="160" spans="1:16" x14ac:dyDescent="0.2">
      <c r="A160" s="95"/>
      <c r="B160" s="72"/>
      <c r="C160" s="72"/>
      <c r="D160" s="72"/>
      <c r="E160" s="72"/>
      <c r="F160" s="72"/>
      <c r="G160" s="72"/>
      <c r="H160" s="72"/>
      <c r="I160" s="72"/>
      <c r="J160" s="72"/>
      <c r="K160" s="72"/>
      <c r="L160" s="72"/>
    </row>
    <row r="161" spans="1:12" x14ac:dyDescent="0.2">
      <c r="A161" s="95"/>
      <c r="B161" s="72"/>
      <c r="C161" s="72"/>
      <c r="D161" s="72"/>
      <c r="E161" s="72"/>
      <c r="F161" s="72"/>
      <c r="G161" s="72"/>
      <c r="H161" s="72"/>
      <c r="I161" s="72"/>
      <c r="J161" s="72"/>
      <c r="K161" s="72"/>
      <c r="L161" s="68"/>
    </row>
    <row r="162" spans="1:12" x14ac:dyDescent="0.2">
      <c r="A162" s="95"/>
      <c r="B162" s="72"/>
      <c r="C162" s="72"/>
      <c r="D162" s="72"/>
      <c r="E162" s="72"/>
      <c r="F162" s="72"/>
      <c r="G162" s="72"/>
      <c r="H162" s="72"/>
      <c r="I162" s="72"/>
      <c r="J162" s="72"/>
      <c r="K162" s="72"/>
      <c r="L162" s="68"/>
    </row>
    <row r="165" spans="1:12" ht="15.75" x14ac:dyDescent="0.25">
      <c r="F165" s="73"/>
    </row>
    <row r="166" spans="1:12" x14ac:dyDescent="0.2">
      <c r="A166" s="80"/>
      <c r="B166" s="92"/>
      <c r="C166" s="92"/>
      <c r="D166" s="92"/>
      <c r="E166" s="92"/>
      <c r="F166" s="92"/>
      <c r="G166" s="92"/>
      <c r="H166" s="92"/>
      <c r="I166" s="70"/>
      <c r="J166" s="70"/>
      <c r="K166" s="70"/>
      <c r="L166" s="70"/>
    </row>
    <row r="167" spans="1:12" x14ac:dyDescent="0.2">
      <c r="A167" s="80"/>
      <c r="B167" s="92"/>
      <c r="C167" s="92"/>
      <c r="D167" s="92"/>
      <c r="E167" s="92"/>
      <c r="F167" s="92"/>
      <c r="G167" s="92"/>
      <c r="H167" s="92"/>
      <c r="I167" s="92"/>
      <c r="J167" s="92"/>
      <c r="K167" s="92"/>
      <c r="L167" s="92"/>
    </row>
    <row r="168" spans="1:12" x14ac:dyDescent="0.2">
      <c r="A168" s="95"/>
      <c r="B168" s="72"/>
      <c r="C168" s="72"/>
      <c r="D168" s="72"/>
      <c r="E168" s="72"/>
      <c r="F168" s="72"/>
      <c r="G168" s="72"/>
      <c r="H168" s="72"/>
      <c r="I168" s="72"/>
      <c r="J168" s="72"/>
      <c r="K168" s="72"/>
      <c r="L168" s="72"/>
    </row>
    <row r="169" spans="1:12" x14ac:dyDescent="0.2">
      <c r="A169" s="95"/>
      <c r="B169" s="72"/>
      <c r="C169" s="72"/>
      <c r="D169" s="72"/>
      <c r="E169" s="72"/>
      <c r="F169" s="72"/>
      <c r="G169" s="72"/>
      <c r="H169" s="72"/>
      <c r="I169" s="72"/>
      <c r="J169" s="72"/>
      <c r="K169" s="72"/>
      <c r="L169" s="68"/>
    </row>
    <row r="170" spans="1:12" x14ac:dyDescent="0.2">
      <c r="A170" s="95"/>
      <c r="B170" s="72"/>
      <c r="C170" s="72"/>
      <c r="D170" s="72"/>
      <c r="E170" s="72"/>
      <c r="F170" s="72"/>
      <c r="G170" s="72"/>
      <c r="H170" s="72"/>
      <c r="I170" s="72"/>
      <c r="J170" s="72"/>
      <c r="K170" s="72"/>
      <c r="L170" s="68"/>
    </row>
  </sheetData>
  <sheetProtection algorithmName="SHA-512" hashValue="QbtFdfDXmXdhV4hXUh7FlyZ7ZPhF6w8FAxR2NGY5hJvvNE8X4Ds8giAHebOPiK4C6534/V+we80I/rUIBs0HbA==" saltValue="nGoA2u5y7WtjOgFxNs1rkA==" spinCount="100000" sheet="1" objects="1" scenarios="1"/>
  <printOptions horizontalCentered="1" verticalCentered="1" headings="1" gridLines="1"/>
  <pageMargins left="0.75" right="0.75" top="1" bottom="1" header="0.5" footer="0.5"/>
  <pageSetup scale="2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A170"/>
  <sheetViews>
    <sheetView zoomScaleNormal="100" workbookViewId="0">
      <selection activeCell="B22" sqref="B22"/>
    </sheetView>
  </sheetViews>
  <sheetFormatPr defaultRowHeight="12.75" x14ac:dyDescent="0.2"/>
  <cols>
    <col min="1" max="1" width="11" customWidth="1"/>
    <col min="2" max="2" width="14.85546875" bestFit="1" customWidth="1"/>
    <col min="3" max="5" width="15.85546875" bestFit="1" customWidth="1"/>
    <col min="7" max="7" width="12" customWidth="1"/>
    <col min="8" max="11" width="16.85546875" customWidth="1"/>
    <col min="17" max="17" width="9.140625" customWidth="1"/>
    <col min="27" max="27" width="10.85546875" customWidth="1"/>
  </cols>
  <sheetData>
    <row r="1" spans="1:11" ht="20.25" x14ac:dyDescent="0.3">
      <c r="A1" s="2" t="s">
        <v>0</v>
      </c>
    </row>
    <row r="4" spans="1:11" x14ac:dyDescent="0.2">
      <c r="I4" s="3"/>
      <c r="J4" s="4"/>
    </row>
    <row r="5" spans="1:11" x14ac:dyDescent="0.2">
      <c r="I5" s="5"/>
      <c r="J5" s="6"/>
      <c r="K5" s="5"/>
    </row>
    <row r="6" spans="1:11" x14ac:dyDescent="0.2">
      <c r="G6" s="7"/>
      <c r="H6" s="8"/>
    </row>
    <row r="7" spans="1:11" x14ac:dyDescent="0.2">
      <c r="G7" s="8"/>
      <c r="H7" s="8"/>
    </row>
    <row r="8" spans="1:11" x14ac:dyDescent="0.2">
      <c r="G8" s="8"/>
      <c r="H8" s="8"/>
    </row>
    <row r="9" spans="1:11" x14ac:dyDescent="0.2">
      <c r="G9" s="8"/>
    </row>
    <row r="10" spans="1:11" x14ac:dyDescent="0.2">
      <c r="A10" s="8"/>
    </row>
    <row r="11" spans="1:11" x14ac:dyDescent="0.2">
      <c r="A11" s="9"/>
    </row>
    <row r="13" spans="1:11" x14ac:dyDescent="0.2">
      <c r="A13" s="10"/>
    </row>
    <row r="14" spans="1:11" x14ac:dyDescent="0.2">
      <c r="A14" s="8"/>
    </row>
    <row r="15" spans="1:11" x14ac:dyDescent="0.2">
      <c r="A15" s="8"/>
      <c r="G15" s="8"/>
      <c r="H15" s="8"/>
    </row>
    <row r="16" spans="1:11" x14ac:dyDescent="0.2">
      <c r="A16" s="8"/>
      <c r="G16" s="8"/>
      <c r="H16" s="8"/>
    </row>
    <row r="17" spans="1:24" x14ac:dyDescent="0.2">
      <c r="D17" s="8"/>
      <c r="E17" s="8"/>
      <c r="F17" s="8"/>
      <c r="G17" s="8"/>
      <c r="H17" s="8"/>
      <c r="X17" s="14"/>
    </row>
    <row r="18" spans="1:24" x14ac:dyDescent="0.2">
      <c r="F18" s="8"/>
      <c r="G18" s="8"/>
      <c r="H18" s="11"/>
      <c r="J18" s="4"/>
    </row>
    <row r="19" spans="1:24" x14ac:dyDescent="0.2">
      <c r="F19" s="8"/>
      <c r="G19" s="8"/>
      <c r="H19" s="11"/>
    </row>
    <row r="20" spans="1:24" x14ac:dyDescent="0.2">
      <c r="F20" s="8"/>
      <c r="H20" s="46" t="s">
        <v>1</v>
      </c>
      <c r="I20" s="46" t="s">
        <v>2</v>
      </c>
      <c r="J20" s="46" t="s">
        <v>3</v>
      </c>
      <c r="K20" s="46" t="s">
        <v>4</v>
      </c>
    </row>
    <row r="21" spans="1:24" x14ac:dyDescent="0.2">
      <c r="B21" s="15" t="s">
        <v>5</v>
      </c>
      <c r="C21" s="15" t="s">
        <v>6</v>
      </c>
      <c r="D21" s="15" t="s">
        <v>7</v>
      </c>
      <c r="E21" s="15" t="s">
        <v>112</v>
      </c>
      <c r="F21" s="15" t="s">
        <v>113</v>
      </c>
      <c r="H21" s="46" t="s">
        <v>8</v>
      </c>
      <c r="I21" s="46" t="s">
        <v>8</v>
      </c>
      <c r="J21" s="46" t="s">
        <v>8</v>
      </c>
      <c r="K21" s="46" t="s">
        <v>8</v>
      </c>
    </row>
    <row r="22" spans="1:24" x14ac:dyDescent="0.2">
      <c r="B22" s="97">
        <v>45638</v>
      </c>
      <c r="C22" s="16">
        <f>YEAR(_varPubDate)</f>
        <v>2024</v>
      </c>
      <c r="D22" s="16">
        <f>MONTH(_varPubDate)</f>
        <v>12</v>
      </c>
      <c r="E22" s="17"/>
      <c r="F22" s="17"/>
      <c r="H22" s="47" cm="1">
        <f t="array" ref="H22">_xll.GetPrice("FP-LBR-1185","Actual","AssessmentDate",_varPubDate-1)</f>
        <v>45636.607002314813</v>
      </c>
      <c r="I22" s="47" cm="1">
        <f t="array" ref="I22">_xll.GetPrice("FP-PNL-0499","Actual","AssessmentDate",_varPubDate-1)</f>
        <v>45636.60696759259</v>
      </c>
      <c r="J22" s="47" cm="1">
        <f t="array" ref="J22">IF(_xll.GetPrice("FP-LBR-1185","Actual","PreliminaryPrice",_varPubDate-7),_xll.GetPrice("FP-LBR-1185","Actual","AssessmentDate",_varPubDate-7),IF(_xll.GetPrice("FP-LBR-1185","Actual","PreliminaryPrice",_varPubDate-14),_xll.GetPrice("FP-LBR-1185","Actual","AssessmentDate",_varPubDate-14),_xll.GetPrice("FP-LBR-1185","Actual","AssessmentDate",_varPubDate-21)))</f>
        <v>45617.650949074072</v>
      </c>
      <c r="K22" s="47" cm="1">
        <f t="array" ref="K22">IF(_xll.GetPrice("FP-PNL-0499","Actual","PreliminaryPrice",_varPubDate-7),_xll.GetPrice("FP-PNL-0499","Actual","AssessmentDate",_varPubDate-7),IF(_xll.GetPrice("FP-PNL-0499","Actual","PreliminaryPrice",_varPubDate-14),_xll.GetPrice("FP-PNL-0499","Actual","AssessmentDate",_varPubDate-14),_xll.GetPrice("FP-PNL-0499","Actual","AssessmentDate",_varPubDate-21)))</f>
        <v>45629.60837962963</v>
      </c>
    </row>
    <row r="23" spans="1:24" x14ac:dyDescent="0.2">
      <c r="A23" s="8"/>
      <c r="B23" s="8"/>
      <c r="C23" s="8"/>
      <c r="D23" s="8"/>
      <c r="E23" s="8"/>
      <c r="F23" s="8"/>
      <c r="G23" s="8"/>
      <c r="H23" s="8"/>
    </row>
    <row r="29" spans="1:24" ht="15" x14ac:dyDescent="0.25">
      <c r="B29" s="98" t="s">
        <v>114</v>
      </c>
    </row>
    <row r="101" spans="1:18" ht="15.75" x14ac:dyDescent="0.25">
      <c r="A101" s="21">
        <f>_varPubDate</f>
        <v>45638</v>
      </c>
      <c r="B101" s="22" t="s">
        <v>0</v>
      </c>
      <c r="G101" s="19"/>
      <c r="R101" s="13"/>
    </row>
    <row r="103" spans="1:18" x14ac:dyDescent="0.2">
      <c r="B103" s="7" t="s">
        <v>9</v>
      </c>
      <c r="C103" s="23" t="s">
        <v>10</v>
      </c>
      <c r="D103" s="23" t="s">
        <v>11</v>
      </c>
      <c r="E103" s="23" t="s">
        <v>12</v>
      </c>
      <c r="G103" s="23"/>
      <c r="H103" s="23"/>
    </row>
    <row r="104" spans="1:18" x14ac:dyDescent="0.2">
      <c r="B104" s="1" t="s">
        <v>13</v>
      </c>
      <c r="C104" s="20" cm="1">
        <f t="array" ref="C104">_xll.GetPrice("FP-LBR-1185","Actual","Low",_varPubDate)</f>
        <v>431</v>
      </c>
      <c r="D104" s="20" cm="1">
        <f t="array" ref="D104">_xll.GetPrice("FP-LBR-1185","Actual","Low",_varPrvWkLbr)</f>
        <v>436</v>
      </c>
      <c r="E104" s="20" cm="1">
        <f t="array" ref="E104">_xll.GetPrice("FP-LBR-1185","Actual","Low",_varPrvMidWkLbr)</f>
        <v>448</v>
      </c>
    </row>
    <row r="105" spans="1:18" x14ac:dyDescent="0.2">
      <c r="B105" s="1" t="s">
        <v>14</v>
      </c>
      <c r="C105" s="18">
        <f t="array" ref="C105">_xll.GetPrice("FP-PNL-0499","Actual","Low",_varPubDate)</f>
        <v>556</v>
      </c>
      <c r="D105" s="18" cm="1">
        <f t="array" ref="D105">_xll.GetPrice("FP-PNL-0499","Actual","Low",_varPrvWkPnl)</f>
        <v>556</v>
      </c>
      <c r="E105" s="20" cm="1">
        <f t="array" ref="E105">_xll.GetPrice("FP-PNL-0499","Actual","Low",_varPrvMidWkPnl)</f>
        <v>562</v>
      </c>
    </row>
    <row r="107" spans="1:18" ht="15.75" x14ac:dyDescent="0.25">
      <c r="G107" s="24" t="s">
        <v>15</v>
      </c>
    </row>
    <row r="108" spans="1:18" x14ac:dyDescent="0.2">
      <c r="A108" s="25" t="s">
        <v>16</v>
      </c>
      <c r="P108" s="25" t="s">
        <v>17</v>
      </c>
    </row>
    <row r="109" spans="1:18" x14ac:dyDescent="0.2">
      <c r="K109" s="8"/>
      <c r="L109" s="26" t="s">
        <v>18</v>
      </c>
      <c r="M109" s="8"/>
      <c r="N109" s="8"/>
      <c r="Q109" s="8"/>
    </row>
    <row r="110" spans="1:18" x14ac:dyDescent="0.2">
      <c r="B110" s="1" t="s">
        <v>19</v>
      </c>
      <c r="C110" s="27" t="s">
        <v>20</v>
      </c>
      <c r="D110" s="28"/>
      <c r="E110" s="1" t="s">
        <v>21</v>
      </c>
      <c r="F110" s="29" t="s">
        <v>22</v>
      </c>
      <c r="G110" s="29"/>
      <c r="I110" s="28" t="s">
        <v>23</v>
      </c>
      <c r="J110" s="28"/>
      <c r="K110" s="28"/>
      <c r="L110" s="30" t="s">
        <v>24</v>
      </c>
      <c r="M110" s="1" t="s">
        <v>25</v>
      </c>
      <c r="N110" s="1"/>
      <c r="P110" s="26" t="s">
        <v>26</v>
      </c>
      <c r="Q110" s="31"/>
    </row>
    <row r="111" spans="1:18" x14ac:dyDescent="0.2">
      <c r="A111" s="32" t="s">
        <v>27</v>
      </c>
      <c r="B111" s="1" t="s">
        <v>28</v>
      </c>
      <c r="C111" s="1" t="s">
        <v>29</v>
      </c>
      <c r="D111" s="1" t="s">
        <v>30</v>
      </c>
      <c r="E111" s="1" t="s">
        <v>31</v>
      </c>
      <c r="F111" s="1" t="s">
        <v>32</v>
      </c>
      <c r="G111" s="1" t="s">
        <v>33</v>
      </c>
      <c r="H111" s="1" t="s">
        <v>34</v>
      </c>
      <c r="I111" s="1" t="s">
        <v>35</v>
      </c>
      <c r="J111" s="1" t="s">
        <v>36</v>
      </c>
      <c r="K111" s="1" t="s">
        <v>37</v>
      </c>
      <c r="L111" s="1" t="s">
        <v>38</v>
      </c>
      <c r="M111" s="1" t="s">
        <v>39</v>
      </c>
      <c r="N111" s="1" t="s">
        <v>40</v>
      </c>
      <c r="P111" s="26" t="s">
        <v>41</v>
      </c>
      <c r="Q111" s="30" t="s">
        <v>42</v>
      </c>
    </row>
    <row r="112" spans="1:18" x14ac:dyDescent="0.2">
      <c r="A112" s="30" t="s">
        <v>43</v>
      </c>
      <c r="B112" s="33" t="s">
        <v>44</v>
      </c>
      <c r="C112" s="18" cm="1">
        <f t="array" ref="C112">_xll.GetPrice("FP-LBR-0241","Actual","Low",_varPubDate)</f>
        <v>495</v>
      </c>
      <c r="D112" s="33" t="s">
        <v>44</v>
      </c>
      <c r="E112" s="33" t="s">
        <v>44</v>
      </c>
      <c r="F112" s="18">
        <f t="array" ref="F112">_xll.GetPrice("FP-LBR-0228","Actual","Low",_varPubDate)</f>
        <v>500</v>
      </c>
      <c r="G112" s="13" t="s">
        <v>44</v>
      </c>
      <c r="H112" s="33" t="s">
        <v>44</v>
      </c>
      <c r="I112" s="33" t="s">
        <v>44</v>
      </c>
      <c r="J112" s="33" t="s">
        <v>44</v>
      </c>
      <c r="K112" s="33" t="s">
        <v>44</v>
      </c>
      <c r="L112" s="33" t="s">
        <v>44</v>
      </c>
      <c r="M112" s="33" t="s">
        <v>44</v>
      </c>
      <c r="N112" s="33" t="s">
        <v>44</v>
      </c>
      <c r="P112" s="18">
        <f t="array" ref="P112">_xll.GetPrice("FP-LBR-1317","Actual","Low",_varPubDate)</f>
        <v>430</v>
      </c>
      <c r="Q112" s="18">
        <f t="array" ref="Q112">_xll.GetPrice("FP-LBR-1206","Actual","Low",_varPubDate)</f>
        <v>595</v>
      </c>
    </row>
    <row r="113" spans="1:17" x14ac:dyDescent="0.2">
      <c r="A113" s="26" t="s">
        <v>45</v>
      </c>
    </row>
    <row r="114" spans="1:17" x14ac:dyDescent="0.2">
      <c r="A114" s="30" t="s">
        <v>46</v>
      </c>
      <c r="B114" s="18">
        <f t="array" ref="B114">_xll.GetPrice("FP-LBR-0149","Actual","Low",_varPubDate)</f>
        <v>500</v>
      </c>
      <c r="C114" s="18">
        <f t="array" ref="C114">_xll.GetPrice("FP-LBR-0242","Actual","Low",_varPubDate)</f>
        <v>525</v>
      </c>
      <c r="D114" s="18" cm="1">
        <f t="array" ref="D114">_xll.GetPrice("FP-LBR-0258","Actual","Low",_varPubDate)</f>
        <v>510</v>
      </c>
      <c r="E114" s="18">
        <f t="array" ref="E114">_xll.GetPrice("FP-LBR-0162","Actual","Low",_varPubDate)</f>
        <v>530</v>
      </c>
      <c r="F114" s="18">
        <f t="array" ref="F114">_xll.GetPrice("FP-LBR-0229","Actual","Low",_varPubDate)</f>
        <v>530</v>
      </c>
      <c r="G114" s="18">
        <f t="array" ref="G114">_xll.GetPrice("FP-LBR-0268","Actual","Low",_varPubDate)</f>
        <v>480</v>
      </c>
      <c r="H114" s="18">
        <f t="array" ref="H114">_xll.GetPrice("FP-LBR-0254","Actual","Low",_varPubDate)</f>
        <v>515</v>
      </c>
      <c r="I114" s="18">
        <f t="array" ref="I114">_xll.GetPrice("FP-LBR-0304","Actual","Low",_varPubDate)</f>
        <v>333</v>
      </c>
      <c r="J114" s="18">
        <f t="array" ref="J114">_xll.GetPrice("FP-LBR-1996","Actual","Low",_varPubDate)</f>
        <v>330</v>
      </c>
      <c r="K114" s="18">
        <f t="array" ref="K114">_xll.GetPrice("FP-LBR-1980","Actual","Low",_varPubDate)</f>
        <v>370</v>
      </c>
      <c r="L114" s="20">
        <f t="array" ref="L114">_xll.GetPrice("FP-LBR-0403","Actual","Low",_varPubDate)</f>
        <v>447</v>
      </c>
      <c r="M114" s="18">
        <f t="array" ref="M114">_xll.GetPrice("FP-LBR-1212","Actual","Low",_varPubDate)</f>
        <v>545</v>
      </c>
      <c r="N114" s="18">
        <f t="array" ref="N114">_xll.GetPrice("FP-LBR-1218","Actual","Low",_varPubDate)</f>
        <v>560</v>
      </c>
      <c r="P114" s="18">
        <f t="array" ref="P114">_xll.GetPrice("FP-LBR-1318","Actual","Low",_varPubDate)</f>
        <v>450</v>
      </c>
      <c r="Q114" s="18">
        <f t="array" ref="Q114">_xll.GetPrice("FP-LBR-1207","Actual","Low",_varPubDate)</f>
        <v>615</v>
      </c>
    </row>
    <row r="115" spans="1:17" x14ac:dyDescent="0.2">
      <c r="A115" s="30" t="s">
        <v>47</v>
      </c>
      <c r="B115" s="18">
        <f t="array" ref="B115">_xll.GetPrice("FP-LBR-0150","Actual","Low",_varPubDate)</f>
        <v>635</v>
      </c>
      <c r="C115" s="18">
        <f t="array" ref="C115">_xll.GetPrice("FP-LBR-0243","Actual","Low",_varPubDate)</f>
        <v>657</v>
      </c>
      <c r="D115" s="18">
        <f t="array" ref="D115">_xll.GetPrice("FP-LBR-0259","Actual","Low",_varPubDate)</f>
        <v>645</v>
      </c>
      <c r="E115" s="18">
        <f t="array" ref="E115">_xll.GetPrice("FP-LBR-0163","Actual","Low",_varPubDate)</f>
        <v>660</v>
      </c>
      <c r="F115" s="18">
        <f t="array" ref="F115">_xll.GetPrice("FP-LBR-0230","Actual","Low",_varPubDate)</f>
        <v>657</v>
      </c>
      <c r="G115" s="18">
        <f t="array" ref="G115">_xll.GetPrice("FP-LBR-0269","Actual","Low",_varPubDate)</f>
        <v>630</v>
      </c>
      <c r="H115" s="18">
        <f t="array" ref="H115">_xll.GetPrice("FP-LBR-0255","Actual","Low",_varPubDate)</f>
        <v>595</v>
      </c>
      <c r="I115" s="18">
        <f t="array" ref="I115">_xll.GetPrice("FP-LBR-0305","Actual","Low",_varPubDate)</f>
        <v>322</v>
      </c>
      <c r="J115" s="18">
        <f t="array" ref="J115">_xll.GetPrice("FP-LBR-1997","Actual","Low",_varPubDate)</f>
        <v>330</v>
      </c>
      <c r="K115" s="18">
        <f t="array" ref="K115">_xll.GetPrice("FP-LBR-1981","Actual","Low",_varPubDate)</f>
        <v>357</v>
      </c>
      <c r="L115" s="20">
        <f t="array" ref="L115">_xll.GetPrice("FP-LBR-0404","Actual","Low",_varPubDate)</f>
        <v>590</v>
      </c>
      <c r="M115" s="18">
        <f t="array" ref="M115">_xll.GetPrice("FP-LBR-1213","Actual","Low",_varPubDate)</f>
        <v>685</v>
      </c>
      <c r="N115" s="18">
        <f t="array" ref="N115">_xll.GetPrice("FP-LBR-1219","Actual","Low",_varPubDate)</f>
        <v>695</v>
      </c>
      <c r="O115" s="13"/>
      <c r="P115" s="18">
        <f t="array" ref="P115">_xll.GetPrice("FP-LBR-1319","Actual","Low",_varPubDate)</f>
        <v>515</v>
      </c>
      <c r="Q115" s="18">
        <f t="array" ref="Q115">_xll.GetPrice("FP-LBR-1208","Actual","Low",_varPubDate)</f>
        <v>690</v>
      </c>
    </row>
    <row r="116" spans="1:17" x14ac:dyDescent="0.2">
      <c r="A116" s="30" t="s">
        <v>48</v>
      </c>
      <c r="B116" s="18">
        <f t="array" ref="B116">_xll.GetPrice("FP-LBR-0151","Actual","Low",_varPubDate)</f>
        <v>525</v>
      </c>
      <c r="C116" s="18">
        <f t="array" ref="C116">_xll.GetPrice("FP-LBR-0244","Actual","Low",_varPubDate)</f>
        <v>540</v>
      </c>
      <c r="D116" s="18">
        <f t="array" ref="D116">_xll.GetPrice("FP-LBR-0260","Actual","Low",_varPubDate)</f>
        <v>525</v>
      </c>
      <c r="E116" s="18">
        <f t="array" ref="E116">_xll.GetPrice("FP-LBR-0164","Actual","Low",_varPubDate)</f>
        <v>530</v>
      </c>
      <c r="F116" s="18">
        <f t="array" ref="F116">_xll.GetPrice("FP-LBR-0231","Actual","Low",_varPubDate)</f>
        <v>550</v>
      </c>
      <c r="G116" s="18">
        <f t="array" ref="G116">_xll.GetPrice("FP-LBR-0270","Actual","Low",_varPubDate)</f>
        <v>530</v>
      </c>
      <c r="H116" s="33" t="s">
        <v>44</v>
      </c>
      <c r="I116" s="18">
        <f t="array" ref="I116">_xll.GetPrice("FP-LBR-0306","Actual","Low",_varPubDate)</f>
        <v>292</v>
      </c>
      <c r="J116" s="18">
        <f t="array" ref="J116">_xll.GetPrice("FP-LBR-1998","Actual","Low",_varPubDate)</f>
        <v>310</v>
      </c>
      <c r="K116" s="18">
        <f t="array" ref="K116">_xll.GetPrice("FP-LBR-1982","Actual","Low",_varPubDate)</f>
        <v>338</v>
      </c>
      <c r="L116" s="20">
        <f t="array" ref="L116">_xll.GetPrice("FP-LBR-0405","Actual","Low",_varPubDate)</f>
        <v>488</v>
      </c>
      <c r="M116" s="18">
        <f t="array" ref="M116">_xll.GetPrice("FP-LBR-1214","Actual","Low",_varPubDate)</f>
        <v>645</v>
      </c>
      <c r="N116" s="18">
        <f t="array" ref="N116">_xll.GetPrice("FP-LBR-1220","Actual","Low",_varPubDate)</f>
        <v>615</v>
      </c>
      <c r="O116" s="13"/>
      <c r="P116" s="18">
        <f t="array" ref="P116">_xll.GetPrice("FP-LBR-1320","Actual","Low",_varPubDate)</f>
        <v>305</v>
      </c>
      <c r="Q116" s="18">
        <f t="array" ref="Q116">_xll.GetPrice("FP-LBR-1209","Actual","Low",_varPubDate)</f>
        <v>480</v>
      </c>
    </row>
    <row r="117" spans="1:17" x14ac:dyDescent="0.2">
      <c r="A117" s="1" t="s">
        <v>49</v>
      </c>
      <c r="B117" s="18">
        <f t="array" ref="B117">_xll.GetPrice("FP-LBR-0152","Actual","Low",_varPubDate)</f>
        <v>620</v>
      </c>
      <c r="C117" s="18">
        <f t="array" ref="C117">_xll.GetPrice("FP-LBR-0245","Actual","Low",_varPubDate)</f>
        <v>605</v>
      </c>
      <c r="D117" s="18">
        <f t="array" ref="D117">_xll.GetPrice("FP-LBR-0261","Actual","Low",_varPubDate)</f>
        <v>610</v>
      </c>
      <c r="E117" s="18">
        <f t="array" ref="E117">_xll.GetPrice("FP-LBR-0165","Actual","Low",_varPubDate)</f>
        <v>655</v>
      </c>
      <c r="F117" s="18">
        <f t="array" ref="F117">_xll.GetPrice("FP-LBR-0232","Actual","Low",_varPubDate)</f>
        <v>640</v>
      </c>
      <c r="G117" s="18">
        <f t="array" ref="G117">_xll.GetPrice("FP-LBR-0271","Actual","Low",_varPubDate)</f>
        <v>650</v>
      </c>
      <c r="H117" s="33" t="s">
        <v>44</v>
      </c>
      <c r="I117" s="18">
        <f t="array" ref="I117">_xll.GetPrice("FP-LBR-0307","Actual","Low",_varPubDate)</f>
        <v>259</v>
      </c>
      <c r="J117" s="18">
        <f t="array" ref="J117">_xll.GetPrice("FP-LBR-1999","Actual","Low",_varPubDate)</f>
        <v>265</v>
      </c>
      <c r="K117" s="18">
        <f t="array" ref="K117">_xll.GetPrice("FP-LBR-1983","Actual","Low",_varPubDate)</f>
        <v>285</v>
      </c>
      <c r="L117" s="20">
        <f t="array" ref="L117">_xll.GetPrice("FP-LBR-0406","Actual","Low",_varPubDate)</f>
        <v>630</v>
      </c>
      <c r="M117" s="18">
        <f t="array" ref="M117">_xll.GetPrice("FP-LBR-1215","Actual","Low",_varPubDate)</f>
        <v>780</v>
      </c>
      <c r="N117" s="18">
        <f t="array" ref="N117">_xll.GetPrice("FP-LBR-1221","Actual","Low",_varPubDate)</f>
        <v>770</v>
      </c>
      <c r="O117" s="13"/>
      <c r="P117" s="18">
        <f t="array" ref="P117">_xll.GetPrice("FP-LBR-1321","Actual","Low",_varPubDate)</f>
        <v>530</v>
      </c>
      <c r="Q117" s="18">
        <f t="array" ref="Q117">_xll.GetPrice("FP-LBR-1210","Actual","Low",_varPubDate)</f>
        <v>690</v>
      </c>
    </row>
    <row r="118" spans="1:17" x14ac:dyDescent="0.2">
      <c r="A118" s="1" t="s">
        <v>50</v>
      </c>
      <c r="B118" s="18">
        <f t="array" ref="B118">_xll.GetPrice("FP-LBR-0153","Actual","Low",_varPubDate)</f>
        <v>715</v>
      </c>
      <c r="C118" s="18">
        <f t="array" ref="C118">_xll.GetPrice("FP-LBR-0246","Actual","Low",_varPubDate)</f>
        <v>740</v>
      </c>
      <c r="D118" s="18">
        <f t="array" ref="D118">_xll.GetPrice("FP-LBR-0262","Actual","Low",_varPubDate)</f>
        <v>745</v>
      </c>
      <c r="E118" s="18">
        <f t="array" ref="E118">_xll.GetPrice("FP-LBR-0166","Actual","Low",_varPubDate)</f>
        <v>905</v>
      </c>
      <c r="F118" s="18">
        <f t="array" ref="F118">_xll.GetPrice("FP-LBR-0233","Actual","Low",_varPubDate)</f>
        <v>860</v>
      </c>
      <c r="G118" s="18">
        <f t="array" ref="G118">_xll.GetPrice("FP-LBR-0272","Actual","Low",_varPubDate)</f>
        <v>770</v>
      </c>
      <c r="H118" s="33" t="s">
        <v>44</v>
      </c>
      <c r="I118" s="18">
        <f t="array" ref="I118">_xll.GetPrice("FP-LBR-0308","Actual","Low",_varPubDate)</f>
        <v>470</v>
      </c>
      <c r="J118" s="18">
        <f t="array" ref="J118">_xll.GetPrice("FP-LBR-2000","Actual","Low",_varPubDate)</f>
        <v>435</v>
      </c>
      <c r="K118" s="18">
        <f t="array" ref="K118">_xll.GetPrice("FP-LBR-1984","Actual","Low",_varPubDate)</f>
        <v>455</v>
      </c>
      <c r="L118" s="20">
        <f t="array" ref="L118">_xll.GetPrice("FP-LBR-0407","Actual","Low",_varPubDate)</f>
        <v>760</v>
      </c>
      <c r="M118" s="33" t="s">
        <v>44</v>
      </c>
      <c r="N118" s="33" t="s">
        <v>44</v>
      </c>
      <c r="O118" s="13"/>
      <c r="P118" s="18">
        <f t="array" ref="P118">_xll.GetPrice("FP-LBR-1322","Actual","Low",_varPubDate)</f>
        <v>660</v>
      </c>
      <c r="Q118" s="18">
        <f t="array" ref="Q118">_xll.GetPrice("FP-LBR-1211","Actual","Low",_varPubDate)</f>
        <v>820</v>
      </c>
    </row>
    <row r="119" spans="1:17" x14ac:dyDescent="0.2">
      <c r="A119" s="32" t="s">
        <v>51</v>
      </c>
      <c r="G119" s="13"/>
      <c r="Q119" s="33"/>
    </row>
    <row r="120" spans="1:17" x14ac:dyDescent="0.2">
      <c r="A120" s="1" t="s">
        <v>43</v>
      </c>
      <c r="B120" s="18">
        <f t="array" ref="B120">_xll.GetPrice("FP-LBR-0154","Actual","Low",_varPubDate)</f>
        <v>340</v>
      </c>
      <c r="C120" s="18">
        <f t="array" ref="C120">_xll.GetPrice("FP-LBR-0247","Actual","Low",_varPubDate)</f>
        <v>420</v>
      </c>
      <c r="D120" s="18">
        <f t="array" ref="D120">_xll.GetPrice("FP-LBR-0263","Actual","Low",_varPubDate)</f>
        <v>395</v>
      </c>
      <c r="E120" s="18">
        <f t="array" ref="E120">_xll.GetPrice("FP-LBR-0167","Actual","Low",_varPubDate)</f>
        <v>405</v>
      </c>
      <c r="F120" s="18">
        <f t="array" ref="F120">_xll.GetPrice("FP-LBR-0234","Actual","Low",_varPubDate)</f>
        <v>420</v>
      </c>
      <c r="G120" s="13" t="s">
        <v>44</v>
      </c>
      <c r="H120" s="18">
        <f t="array" ref="H120">_xll.GetPrice("FP-LBR-0256","Actual","Low",_varPubDate)</f>
        <v>420</v>
      </c>
      <c r="I120" s="18">
        <f t="array" ref="I120">_xll.GetPrice("FP-LBR-0309","Actual","Low",_varPubDate)</f>
        <v>310</v>
      </c>
      <c r="J120" s="18">
        <f t="array" ref="J120">_xll.GetPrice("FP-LBR-2006","Actual","Low",_varPubDate)</f>
        <v>300</v>
      </c>
      <c r="K120" s="18">
        <f t="array" ref="K120">_xll.GetPrice("FP-LBR-1986","Actual","Low",_varPubDate)</f>
        <v>325</v>
      </c>
      <c r="L120" s="20">
        <f t="array" ref="L120">_xll.GetPrice("FP-LBR-0408","Actual","Low",_varPubDate)</f>
        <v>335</v>
      </c>
      <c r="M120" s="18">
        <f t="array" ref="M120">_xll.GetPrice("FP-LBR-1216","Actual","Low",_varPubDate)</f>
        <v>400</v>
      </c>
      <c r="N120" s="18">
        <f t="array" ref="N120">_xll.GetPrice("FP-LBR-1222","Actual","Low",_varPubDate)</f>
        <v>445</v>
      </c>
      <c r="P120" s="18">
        <f t="array" ref="P120">_xll.GetPrice("FP-LBR-1329","Actual","Low",_varPubDate)</f>
        <v>325</v>
      </c>
      <c r="Q120" s="33" t="s">
        <v>44</v>
      </c>
    </row>
    <row r="122" spans="1:17" x14ac:dyDescent="0.2">
      <c r="L122" s="26" t="s">
        <v>18</v>
      </c>
    </row>
    <row r="123" spans="1:17" x14ac:dyDescent="0.2">
      <c r="B123" s="1" t="s">
        <v>19</v>
      </c>
      <c r="C123" s="1" t="s">
        <v>32</v>
      </c>
      <c r="E123" s="1" t="s">
        <v>21</v>
      </c>
      <c r="F123" s="30" t="s">
        <v>52</v>
      </c>
      <c r="H123" s="1" t="s">
        <v>53</v>
      </c>
      <c r="I123" s="28" t="s">
        <v>54</v>
      </c>
      <c r="J123" s="28"/>
      <c r="K123" s="28"/>
      <c r="L123" s="30" t="s">
        <v>24</v>
      </c>
      <c r="M123" s="1" t="s">
        <v>25</v>
      </c>
      <c r="N123" s="1"/>
      <c r="P123" s="26" t="s">
        <v>26</v>
      </c>
    </row>
    <row r="124" spans="1:17" x14ac:dyDescent="0.2">
      <c r="A124" s="32" t="s">
        <v>55</v>
      </c>
      <c r="B124" s="1" t="s">
        <v>28</v>
      </c>
      <c r="C124" s="1" t="s">
        <v>28</v>
      </c>
      <c r="E124" s="1" t="s">
        <v>31</v>
      </c>
      <c r="F124" s="1" t="s">
        <v>56</v>
      </c>
      <c r="H124" s="1"/>
      <c r="I124" s="1"/>
      <c r="J124" s="1"/>
      <c r="K124" s="1"/>
      <c r="L124" s="1" t="s">
        <v>38</v>
      </c>
      <c r="M124" s="1" t="s">
        <v>39</v>
      </c>
      <c r="N124" s="1" t="s">
        <v>40</v>
      </c>
      <c r="P124" s="26" t="s">
        <v>41</v>
      </c>
    </row>
    <row r="125" spans="1:17" x14ac:dyDescent="0.2">
      <c r="A125" s="30" t="s">
        <v>57</v>
      </c>
      <c r="B125" s="33" t="s">
        <v>44</v>
      </c>
      <c r="C125" s="13" t="s">
        <v>44</v>
      </c>
      <c r="E125" s="33" t="s">
        <v>44</v>
      </c>
      <c r="F125" s="13" t="s">
        <v>44</v>
      </c>
      <c r="H125" s="13" t="s">
        <v>44</v>
      </c>
      <c r="J125" s="18">
        <f t="array" ref="J125">_xll.GetPrice("FP-LBR-0319","Actual","Low",_varPubDate)</f>
        <v>375</v>
      </c>
      <c r="L125" s="20">
        <f t="array" ref="L125">_xll.GetPrice("FP-LBR-0414","Actual","Low",_varPubDate)</f>
        <v>330</v>
      </c>
      <c r="M125" s="18">
        <f t="array" ref="M125">_xll.GetPrice("FP-LBR-1244","Actual","Low",_varPubDate)</f>
        <v>440</v>
      </c>
      <c r="N125" s="18">
        <f t="array" ref="N125">_xll.GetPrice("FP-LBR-1254","Actual","Low",_varPubDate)</f>
        <v>445</v>
      </c>
      <c r="P125" s="33" t="s">
        <v>44</v>
      </c>
    </row>
    <row r="126" spans="1:17" x14ac:dyDescent="0.2">
      <c r="A126" s="1" t="s">
        <v>58</v>
      </c>
      <c r="B126" s="18">
        <f t="array" ref="B126">_xll.GetPrice("FP-LBR-0172","Actual","Low",_varPubDate)</f>
        <v>385</v>
      </c>
      <c r="C126" s="18">
        <f t="array" ref="C126">_xll.GetPrice("FP-LBR-0291","Actual","Low",_varPubDate)</f>
        <v>415</v>
      </c>
      <c r="E126" s="18">
        <f t="array" ref="E126">_xll.GetPrice("FP-LBR-0178","Actual","Low",_varPubDate)</f>
        <v>435</v>
      </c>
      <c r="F126" s="18">
        <f t="array" ref="F126">_xll.GetPrice("FP-LBR-0287","Actual","Low",_varPubDate)</f>
        <v>440</v>
      </c>
      <c r="H126" s="18">
        <f t="array" ref="H126">_xll.GetPrice("FP-LBR-0296","Actual","Low",_varPubDate)</f>
        <v>425</v>
      </c>
      <c r="J126" s="33" t="s">
        <v>44</v>
      </c>
      <c r="L126" s="18">
        <f t="array" ref="L126">_xll.GetPrice("FP-LBR-0415","Actual","Low",_varPubDate)</f>
        <v>410</v>
      </c>
      <c r="M126" s="33" t="s">
        <v>44</v>
      </c>
      <c r="N126" s="33" t="s">
        <v>44</v>
      </c>
      <c r="P126" s="18">
        <f t="array" ref="P126">_xll.GetPrice("FP-LBR-1393","Actual","Low",_varPubDate)</f>
        <v>395</v>
      </c>
    </row>
    <row r="127" spans="1:17" x14ac:dyDescent="0.2">
      <c r="A127" s="30" t="s">
        <v>59</v>
      </c>
      <c r="B127" s="33" t="s">
        <v>44</v>
      </c>
      <c r="C127" s="13" t="s">
        <v>44</v>
      </c>
      <c r="E127" s="33" t="s">
        <v>44</v>
      </c>
      <c r="F127" s="13" t="s">
        <v>44</v>
      </c>
      <c r="H127" s="13" t="s">
        <v>44</v>
      </c>
      <c r="J127" s="33" t="s">
        <v>44</v>
      </c>
      <c r="K127" s="34"/>
      <c r="L127" s="18">
        <f t="array" ref="L127">_xll.GetPrice("FP-LBR-0417","Actual","Low",_varPubDate)</f>
        <v>372</v>
      </c>
      <c r="M127" s="18">
        <f t="array" ref="M127">_xll.GetPrice("FP-LBR-1245","Actual","Low",_varPubDate)</f>
        <v>435</v>
      </c>
      <c r="N127" s="18">
        <f t="array" ref="N127">_xll.GetPrice("FP-LBR-1255","Actual","Low",_varPubDate)</f>
        <v>440</v>
      </c>
      <c r="O127" s="8"/>
      <c r="P127" s="33" t="s">
        <v>44</v>
      </c>
    </row>
    <row r="128" spans="1:17" x14ac:dyDescent="0.2">
      <c r="A128" s="30" t="s">
        <v>60</v>
      </c>
      <c r="B128" s="18">
        <f t="array" ref="B128">_xll.GetPrice("FP-LBR-0173","Actual","Low",_varPubDate)</f>
        <v>455</v>
      </c>
      <c r="C128" s="18">
        <f t="array" ref="C128">_xll.GetPrice("FP-LBR-0292","Actual","Low",_varPubDate)</f>
        <v>480</v>
      </c>
      <c r="E128" s="18">
        <f t="array" ref="E128">_xll.GetPrice("FP-LBR-0180","Actual","Low",_varPubDate)</f>
        <v>515</v>
      </c>
      <c r="F128" s="18">
        <f t="array" ref="F128">_xll.GetPrice("FP-LBR-0288","Actual","Low",_varPubDate)</f>
        <v>495</v>
      </c>
      <c r="H128" s="18">
        <f t="array" ref="H128">_xll.GetPrice("FP-LBR-0297","Actual","Low",_varPubDate)</f>
        <v>470</v>
      </c>
      <c r="J128" s="33" t="s">
        <v>44</v>
      </c>
      <c r="L128" s="18">
        <f t="array" ref="L128">_xll.GetPrice("FP-LBR-0418","Actual","Low",_varPubDate)</f>
        <v>418</v>
      </c>
      <c r="M128" s="33" t="s">
        <v>44</v>
      </c>
      <c r="N128" s="33" t="s">
        <v>44</v>
      </c>
      <c r="P128" s="18">
        <f t="array" ref="P128">_xll.GetPrice("FP-LBR-1394","Actual","Low",_varPubDate)</f>
        <v>475</v>
      </c>
    </row>
    <row r="129" spans="1:27" x14ac:dyDescent="0.2">
      <c r="B129" s="8"/>
      <c r="C129" s="8"/>
      <c r="D129" s="8"/>
      <c r="G129" s="25"/>
      <c r="P129" s="35"/>
    </row>
    <row r="130" spans="1:27" ht="15.75" x14ac:dyDescent="0.25">
      <c r="B130" s="8"/>
      <c r="C130" s="8"/>
      <c r="D130" s="8"/>
      <c r="G130" s="24" t="s">
        <v>61</v>
      </c>
      <c r="O130" s="35"/>
      <c r="AA130" s="25"/>
    </row>
    <row r="131" spans="1:27" x14ac:dyDescent="0.2">
      <c r="B131" s="8"/>
      <c r="C131" s="8"/>
      <c r="D131" s="8"/>
      <c r="E131" s="36" t="s">
        <v>62</v>
      </c>
    </row>
    <row r="132" spans="1:27" x14ac:dyDescent="0.2">
      <c r="B132" s="8"/>
      <c r="C132" s="8"/>
      <c r="D132" s="8"/>
      <c r="E132" s="37" t="s">
        <v>63</v>
      </c>
    </row>
    <row r="133" spans="1:27" x14ac:dyDescent="0.2">
      <c r="B133" s="8"/>
      <c r="C133" s="8"/>
      <c r="D133" s="8"/>
      <c r="F133" s="30" t="s">
        <v>45</v>
      </c>
      <c r="G133" s="1" t="s">
        <v>64</v>
      </c>
      <c r="H133" s="1" t="s">
        <v>65</v>
      </c>
    </row>
    <row r="134" spans="1:27" x14ac:dyDescent="0.2">
      <c r="B134" s="8"/>
      <c r="C134" s="8"/>
      <c r="D134" s="8"/>
      <c r="E134" s="1" t="s">
        <v>66</v>
      </c>
      <c r="F134" s="18">
        <f t="array" ref="F134">_xll.GetPrice("FP-LBR-1428","Actual","Low",_varPubDate)</f>
        <v>680</v>
      </c>
      <c r="G134" s="18">
        <f t="array" ref="G134">_xll.GetPrice("FP-LBR-1433","Actual","Low",_varPubDate)</f>
        <v>425</v>
      </c>
      <c r="H134" s="18">
        <f t="array" ref="H134">_xll.GetPrice("FP-LBR-1438","Actual","Low",_varPubDate)</f>
        <v>325</v>
      </c>
    </row>
    <row r="135" spans="1:27" x14ac:dyDescent="0.2">
      <c r="B135" s="8"/>
      <c r="C135" s="8"/>
      <c r="D135" s="8"/>
      <c r="E135" s="1" t="s">
        <v>67</v>
      </c>
      <c r="F135" s="18">
        <f t="array" ref="F135">_xll.GetPrice("FP-LBR-1431","Actual","Low",_varPubDate)</f>
        <v>1065</v>
      </c>
      <c r="G135" s="18">
        <f t="array" ref="G135">_xll.GetPrice("FP-LBR-1436","Actual","Low",_varPubDate)</f>
        <v>660</v>
      </c>
      <c r="H135" s="18">
        <f t="array" ref="H135">_xll.GetPrice("FP-LBR-1441","Actual","Low",_varPubDate)</f>
        <v>330</v>
      </c>
    </row>
    <row r="137" spans="1:27" ht="15.75" x14ac:dyDescent="0.25">
      <c r="G137" s="24" t="s">
        <v>68</v>
      </c>
    </row>
    <row r="139" spans="1:27" x14ac:dyDescent="0.2">
      <c r="A139" s="25" t="s">
        <v>69</v>
      </c>
      <c r="B139" s="12"/>
      <c r="H139" s="25" t="s">
        <v>70</v>
      </c>
      <c r="I139" s="38"/>
      <c r="K139" s="25" t="s">
        <v>71</v>
      </c>
    </row>
    <row r="140" spans="1:27" x14ac:dyDescent="0.2">
      <c r="A140" s="39"/>
      <c r="B140" s="40" t="s">
        <v>72</v>
      </c>
      <c r="C140" s="31"/>
      <c r="D140" s="31"/>
      <c r="E140" s="40" t="s">
        <v>73</v>
      </c>
      <c r="G140" s="31"/>
      <c r="H140" s="40" t="s">
        <v>72</v>
      </c>
      <c r="I140" s="40"/>
      <c r="J140" s="31"/>
      <c r="K140" s="41"/>
      <c r="L140" s="40" t="s">
        <v>72</v>
      </c>
      <c r="M140" s="31"/>
      <c r="N140" s="40" t="s">
        <v>73</v>
      </c>
    </row>
    <row r="141" spans="1:27" x14ac:dyDescent="0.2">
      <c r="B141" s="42" t="s">
        <v>74</v>
      </c>
      <c r="E141" s="42" t="s">
        <v>75</v>
      </c>
      <c r="I141" s="42" t="s">
        <v>76</v>
      </c>
      <c r="L141" s="43" t="s">
        <v>77</v>
      </c>
      <c r="N141" s="43" t="s">
        <v>77</v>
      </c>
    </row>
    <row r="142" spans="1:27" x14ac:dyDescent="0.2">
      <c r="A142" s="38"/>
      <c r="B142" s="42"/>
      <c r="C142" s="31"/>
      <c r="D142" s="44"/>
      <c r="E142" s="42" t="s">
        <v>35</v>
      </c>
      <c r="F142" s="42" t="s">
        <v>78</v>
      </c>
      <c r="G142" s="42" t="s">
        <v>37</v>
      </c>
      <c r="H142" s="44"/>
      <c r="I142" s="42"/>
      <c r="J142" s="31"/>
      <c r="K142" s="44"/>
      <c r="L142" s="31"/>
      <c r="M142" s="42"/>
      <c r="N142" s="42" t="s">
        <v>35</v>
      </c>
      <c r="O142" s="42" t="s">
        <v>78</v>
      </c>
      <c r="P142" s="42" t="s">
        <v>37</v>
      </c>
    </row>
    <row r="143" spans="1:27" x14ac:dyDescent="0.2">
      <c r="A143" s="42" t="s">
        <v>79</v>
      </c>
      <c r="B143" s="20">
        <f t="array" ref="B143">_xll.GetPrice("FP-PNL-0219","Actual","Low",_varPubDate)</f>
        <v>445</v>
      </c>
      <c r="C143" s="13"/>
      <c r="D143" s="42" t="s">
        <v>79</v>
      </c>
      <c r="E143" s="18">
        <f t="array" ref="E143">_xll.GetPrice("FP-PNL-0153","Actual","Low",_varPubDate)</f>
        <v>386</v>
      </c>
      <c r="F143" s="18">
        <f t="array" ref="F143">_xll.GetPrice("FP-PNL-0158","Actual","Low",_varPubDate)</f>
        <v>407</v>
      </c>
      <c r="G143" s="18">
        <f t="array" ref="G143">_xll.GetPrice("FP-PNL-0163","Actual","Low",_varPubDate)</f>
        <v>431</v>
      </c>
      <c r="H143" s="42" t="s">
        <v>80</v>
      </c>
      <c r="I143" s="18">
        <f t="array" ref="I143">_xll.GetPrice("FP-PNL-0243","Actual","Low",_varPubDate)</f>
        <v>1030</v>
      </c>
      <c r="K143" s="42" t="s">
        <v>81</v>
      </c>
      <c r="L143" s="18">
        <f t="array" ref="L143">_xll.GetPrice("FP-PNL-0264","Actual","Low",_varPubDate)</f>
        <v>900</v>
      </c>
      <c r="M143" s="42" t="s">
        <v>81</v>
      </c>
      <c r="N143" s="18">
        <f t="array" ref="N143">_xll.GetPrice("FP-PNL-0204","Actual","Low",_varPubDate)</f>
        <v>887</v>
      </c>
      <c r="O143" s="18">
        <f t="array" ref="O143">_xll.GetPrice("FP-PNL-0206","Actual","Low",_varPubDate)</f>
        <v>910</v>
      </c>
      <c r="P143" s="18">
        <f t="array" ref="P143">_xll.GetPrice("FP-PNL-0208","Actual","Low",_varPubDate)</f>
        <v>924</v>
      </c>
    </row>
    <row r="144" spans="1:27" x14ac:dyDescent="0.2">
      <c r="A144" s="45" t="s">
        <v>82</v>
      </c>
      <c r="B144" s="18">
        <f t="array" ref="B144">_xll.GetPrice("FP-PNL-0220","Actual","Low",_varPubDate)</f>
        <v>510</v>
      </c>
      <c r="C144" s="13"/>
      <c r="D144" s="45" t="s">
        <v>83</v>
      </c>
      <c r="E144" s="18">
        <f t="array" ref="E144">_xll.GetPrice("FP-PNL-0154","Actual","Low",_varPubDate)</f>
        <v>489</v>
      </c>
      <c r="F144" s="18">
        <f t="array" ref="F144">_xll.GetPrice("FP-PNL-0159","Actual","Low",_varPubDate)</f>
        <v>507</v>
      </c>
      <c r="G144" s="18">
        <f t="array" ref="G144">_xll.GetPrice("FP-PNL-0164","Actual","Low",_varPubDate)</f>
        <v>515</v>
      </c>
      <c r="H144" s="42" t="s">
        <v>84</v>
      </c>
      <c r="I144" s="18">
        <f t="array" ref="I144">_xll.GetPrice("FP-PNL-0244","Actual","Low",_varPubDate)</f>
        <v>1055</v>
      </c>
      <c r="K144" s="25" t="s">
        <v>85</v>
      </c>
    </row>
    <row r="145" spans="1:16" x14ac:dyDescent="0.2">
      <c r="A145" s="45" t="s">
        <v>86</v>
      </c>
      <c r="B145" s="18">
        <f t="array" ref="B145">_xll.GetPrice("FP-PNL-0221","Actual","Low",_varPubDate)</f>
        <v>525</v>
      </c>
      <c r="C145" s="18">
        <f t="array" ref="C145">_xll.GetPrice("FP-PNL-0222","Actual","Low",_varPubDate)</f>
        <v>625</v>
      </c>
      <c r="D145" s="45" t="s">
        <v>87</v>
      </c>
      <c r="E145" s="18">
        <f t="array" ref="E145">_xll.GetPrice("FP-PNL-0155","Actual","Low",_varPubDate)</f>
        <v>481</v>
      </c>
      <c r="F145" s="18">
        <f t="array" ref="F145">_xll.GetPrice("FP-PNL-0160","Actual","Low",_varPubDate)</f>
        <v>518</v>
      </c>
      <c r="G145" s="18">
        <f t="array" ref="G145">_xll.GetPrice("FP-PNL-0165","Actual","Low",_varPubDate)</f>
        <v>550</v>
      </c>
      <c r="H145" s="42" t="s">
        <v>88</v>
      </c>
      <c r="I145" s="18">
        <f t="array" ref="I145">_xll.GetPrice("FP-PNL-0245","Actual","Low",_varPubDate)</f>
        <v>1540</v>
      </c>
      <c r="L145" s="40" t="s">
        <v>72</v>
      </c>
      <c r="N145" s="40" t="s">
        <v>73</v>
      </c>
    </row>
    <row r="146" spans="1:16" x14ac:dyDescent="0.2">
      <c r="A146" s="45" t="s">
        <v>89</v>
      </c>
      <c r="B146" s="18">
        <f t="array" ref="B146">_xll.GetPrice("FP-PNL-0223","Actual","Low",_varPubDate)</f>
        <v>670</v>
      </c>
      <c r="C146" s="18">
        <f t="array" ref="C146">_xll.GetPrice("FP-PNL-0224","Actual","Low",_varPubDate)</f>
        <v>690</v>
      </c>
      <c r="D146" s="45" t="s">
        <v>90</v>
      </c>
      <c r="E146" s="18">
        <f t="array" ref="E146">_xll.GetPrice("FP-PNL-0156","Actual","Low",_varPubDate)</f>
        <v>509</v>
      </c>
      <c r="F146" s="18">
        <f t="array" ref="F146">_xll.GetPrice("FP-PNL-0161","Actual","Low",_varPubDate)</f>
        <v>536</v>
      </c>
      <c r="G146" s="18">
        <f t="array" ref="G146">_xll.GetPrice("FP-PNL-0166","Actual","Low",_varPubDate)</f>
        <v>544</v>
      </c>
      <c r="H146" s="42" t="s">
        <v>91</v>
      </c>
      <c r="I146" s="18">
        <f t="array" ref="I146">_xll.GetPrice("FP-PNL-0246","Actual","Low",_varPubDate)</f>
        <v>1730</v>
      </c>
      <c r="N146" s="42" t="s">
        <v>35</v>
      </c>
      <c r="P146" s="42" t="s">
        <v>37</v>
      </c>
    </row>
    <row r="147" spans="1:16" x14ac:dyDescent="0.2">
      <c r="A147" s="42" t="s">
        <v>92</v>
      </c>
      <c r="B147" s="18">
        <f t="array" ref="B147">_xll.GetPrice("FP-PNL-0225","Actual","Low",_varPubDate)</f>
        <v>835</v>
      </c>
      <c r="C147" s="18">
        <f t="array" ref="C147">_xll.GetPrice("FP-PNL-0226","Actual","Low",_varPubDate)</f>
        <v>840</v>
      </c>
      <c r="D147" s="42" t="s">
        <v>81</v>
      </c>
      <c r="E147" s="18">
        <f t="array" ref="E147">_xll.GetPrice("FP-PNL-0157","Actual","Low",_varPubDate)</f>
        <v>675</v>
      </c>
      <c r="F147" s="18">
        <f t="array" ref="F147">_xll.GetPrice("FP-PNL-0162","Actual","Low",_varPubDate)</f>
        <v>677</v>
      </c>
      <c r="G147" s="18">
        <f t="array" ref="G147">_xll.GetPrice("FP-PNL-0167","Actual","Low",_varPubDate)</f>
        <v>705</v>
      </c>
      <c r="H147" s="42" t="s">
        <v>81</v>
      </c>
      <c r="I147" s="18">
        <f t="array" ref="I147">_xll.GetPrice("FP-PNL-0247","Actual","Low",_varPubDate)</f>
        <v>1890</v>
      </c>
      <c r="K147" s="42" t="s">
        <v>93</v>
      </c>
      <c r="L147" s="18">
        <f t="array" ref="L147">_xll.GetPrice("FP-PNL-0267","Actual","Low",_varPubDate)</f>
        <v>1800</v>
      </c>
      <c r="M147" s="42" t="s">
        <v>81</v>
      </c>
      <c r="N147" s="18">
        <f t="array" ref="N147">_xll.GetPrice("FP-PNL-0210","Actual","Low",_varPubDate)</f>
        <v>1271</v>
      </c>
      <c r="P147" s="18">
        <f t="array" ref="P147">_xll.GetPrice("FP-PNL-0212","Actual","Low",_varPubDate)</f>
        <v>1314</v>
      </c>
    </row>
    <row r="148" spans="1:16" x14ac:dyDescent="0.2">
      <c r="A148" s="42"/>
      <c r="B148" s="18"/>
      <c r="C148" s="18"/>
      <c r="D148" s="42"/>
      <c r="E148" s="18"/>
      <c r="F148" s="18"/>
      <c r="G148" s="18"/>
      <c r="H148" s="42"/>
      <c r="I148" s="18"/>
      <c r="K148" s="42"/>
      <c r="L148" s="18"/>
      <c r="M148" s="42"/>
      <c r="N148" s="18"/>
      <c r="P148" s="18"/>
    </row>
    <row r="149" spans="1:16" x14ac:dyDescent="0.2">
      <c r="A149" s="42"/>
      <c r="B149" s="40" t="s">
        <v>94</v>
      </c>
      <c r="C149" s="18"/>
      <c r="D149" s="42"/>
      <c r="E149" s="18"/>
      <c r="F149" s="18"/>
      <c r="G149" s="18"/>
      <c r="H149" s="42"/>
      <c r="I149" s="18"/>
      <c r="K149" s="42"/>
      <c r="L149" s="18"/>
      <c r="M149" s="42"/>
      <c r="N149" s="18"/>
      <c r="P149" s="18"/>
    </row>
    <row r="150" spans="1:16" x14ac:dyDescent="0.2">
      <c r="B150" s="42" t="s">
        <v>95</v>
      </c>
      <c r="C150" s="42" t="s">
        <v>96</v>
      </c>
      <c r="D150" s="42"/>
      <c r="E150" s="18"/>
      <c r="F150" s="18"/>
      <c r="G150" s="18"/>
      <c r="H150" s="42"/>
      <c r="I150" s="18"/>
      <c r="K150" s="42"/>
      <c r="L150" s="18"/>
      <c r="M150" s="42"/>
      <c r="N150" s="18"/>
      <c r="P150" s="18"/>
    </row>
    <row r="151" spans="1:16" x14ac:dyDescent="0.2">
      <c r="A151" s="42" t="s">
        <v>97</v>
      </c>
      <c r="B151" s="18">
        <f t="array" ref="B151">_xll.GetPrice("FP-PNL-0337","Actual","Low",_varPubDate)</f>
        <v>802</v>
      </c>
      <c r="C151" s="18" cm="1">
        <f t="array" ref="C151">_xll.GetPrice("FP-PNL-0421","Actual","Low",_varPubDate)</f>
        <v>720</v>
      </c>
      <c r="D151" s="42"/>
      <c r="E151" s="18"/>
      <c r="F151" s="18"/>
      <c r="G151" s="18"/>
      <c r="H151" s="42"/>
      <c r="I151" s="18"/>
      <c r="K151" s="42"/>
      <c r="L151" s="18"/>
      <c r="M151" s="42"/>
      <c r="N151" s="18"/>
      <c r="P151" s="18"/>
    </row>
    <row r="152" spans="1:16" x14ac:dyDescent="0.2">
      <c r="A152" s="42"/>
      <c r="B152" s="18"/>
      <c r="C152" s="18"/>
      <c r="D152" s="42"/>
      <c r="E152" s="18"/>
      <c r="F152" s="18"/>
      <c r="G152" s="18"/>
      <c r="H152" s="42"/>
      <c r="I152" s="18"/>
      <c r="K152" s="42"/>
      <c r="L152" s="18"/>
      <c r="M152" s="42"/>
      <c r="N152" s="18"/>
      <c r="P152" s="18"/>
    </row>
    <row r="153" spans="1:16" ht="15.75" x14ac:dyDescent="0.25">
      <c r="F153" s="24" t="s">
        <v>98</v>
      </c>
      <c r="M153" s="42"/>
      <c r="N153" s="18"/>
      <c r="P153" s="18"/>
    </row>
    <row r="154" spans="1:16" x14ac:dyDescent="0.2">
      <c r="A154" s="31"/>
      <c r="B154" s="42" t="s">
        <v>99</v>
      </c>
      <c r="C154" s="42" t="s">
        <v>72</v>
      </c>
      <c r="D154" s="42" t="s">
        <v>100</v>
      </c>
      <c r="E154" s="42" t="s">
        <v>101</v>
      </c>
      <c r="F154" s="42" t="s">
        <v>101</v>
      </c>
      <c r="G154" s="42" t="s">
        <v>102</v>
      </c>
      <c r="H154" s="42" t="s">
        <v>103</v>
      </c>
      <c r="I154" s="1"/>
      <c r="J154" s="1"/>
      <c r="K154" s="1"/>
      <c r="L154" s="1"/>
      <c r="M154" s="42"/>
      <c r="N154" s="18"/>
      <c r="P154" s="18"/>
    </row>
    <row r="155" spans="1:16" x14ac:dyDescent="0.2">
      <c r="A155" s="31"/>
      <c r="B155" s="42" t="s">
        <v>78</v>
      </c>
      <c r="C155" s="42" t="s">
        <v>104</v>
      </c>
      <c r="D155" s="42" t="s">
        <v>104</v>
      </c>
      <c r="E155" s="42" t="s">
        <v>35</v>
      </c>
      <c r="F155" s="42" t="s">
        <v>37</v>
      </c>
      <c r="G155" s="42" t="s">
        <v>105</v>
      </c>
      <c r="H155" s="42" t="s">
        <v>106</v>
      </c>
      <c r="I155" s="42" t="s">
        <v>107</v>
      </c>
      <c r="J155" s="42" t="s">
        <v>108</v>
      </c>
      <c r="K155" s="42" t="s">
        <v>109</v>
      </c>
      <c r="L155" s="42" t="s">
        <v>110</v>
      </c>
      <c r="M155" s="42"/>
      <c r="N155" s="18"/>
      <c r="P155" s="18"/>
    </row>
    <row r="156" spans="1:16" x14ac:dyDescent="0.2">
      <c r="A156" s="45" t="s">
        <v>111</v>
      </c>
      <c r="B156" s="18">
        <f t="array" ref="B156">_xll.GetPrice("FP-PNL-0028","Actual","Low",_varPubDate)</f>
        <v>420</v>
      </c>
      <c r="C156" s="18">
        <f t="array" ref="C156">_xll.GetPrice("FP-PNL-0034","Actual","Low",_varPubDate)</f>
        <v>395</v>
      </c>
      <c r="D156" s="18">
        <f t="array" ref="D156">_xll.GetPrice("FP-PNL-0040","Actual","Low",_varPubDate)</f>
        <v>380</v>
      </c>
      <c r="E156" s="18">
        <f t="array" ref="E156">_xll.GetPrice("FP-PNL-0110","Actual","Low",_varPubDate)</f>
        <v>380</v>
      </c>
      <c r="F156" s="18">
        <f t="array" ref="F156">_xll.GetPrice("FP-PNL-0116","Actual","Low",_varPubDate)</f>
        <v>375</v>
      </c>
      <c r="G156" s="18">
        <f t="array" ref="G156">_xll.GetPrice("FP-PNL-0122","Actual","Low",_varPubDate)</f>
        <v>390</v>
      </c>
      <c r="H156" s="18">
        <f t="array" ref="H156">_xll.GetPrice("FP-PNL-0128","Actual","Low",_varPubDate)</f>
        <v>420</v>
      </c>
      <c r="I156" s="18">
        <f t="array" ref="I156">_xll.GetPrice("FP-PNL-0046","Actual","Low",_varPubDate)</f>
        <v>475</v>
      </c>
      <c r="J156" s="18">
        <f t="array" ref="J156">_xll.GetPrice("FP-PNL-0143","Actual","Low",_varPubDate)</f>
        <v>455</v>
      </c>
      <c r="K156" s="18">
        <f t="array" ref="K156">_xll.GetPrice("FP-PNL-0133","Actual","Low",_varPubDate)</f>
        <v>420</v>
      </c>
      <c r="L156" s="18">
        <f t="array" ref="L156">_xll.GetPrice("FP-PNL-0086","Actual","Low",_varPubDate)</f>
        <v>550</v>
      </c>
    </row>
    <row r="157" spans="1:16" x14ac:dyDescent="0.2">
      <c r="A157" s="45" t="s">
        <v>88</v>
      </c>
      <c r="B157" s="18">
        <f t="array" ref="B157">_xll.GetPrice("FP-PNL-0029","Actual","Low",_varPubDate)</f>
        <v>435</v>
      </c>
      <c r="C157" s="18">
        <f t="array" ref="C157">_xll.GetPrice("FP-PNL-0035","Actual","Low",_varPubDate)</f>
        <v>430</v>
      </c>
      <c r="D157" s="18">
        <f t="array" ref="D157">_xll.GetPrice("FP-PNL-0041","Actual","Low",_varPubDate)</f>
        <v>400</v>
      </c>
      <c r="E157" s="18">
        <f t="array" ref="E157">_xll.GetPrice("FP-PNL-0111","Actual","Low",_varPubDate)</f>
        <v>400</v>
      </c>
      <c r="F157" s="18">
        <f t="array" ref="F157">_xll.GetPrice("FP-PNL-0117","Actual","Low",_varPubDate)</f>
        <v>395</v>
      </c>
      <c r="G157" s="18">
        <f t="array" ref="G157">_xll.GetPrice("FP-PNL-0123","Actual","Low",_varPubDate)</f>
        <v>410</v>
      </c>
      <c r="H157" s="18">
        <f t="array" ref="H157">_xll.GetPrice("FP-PNL-0129","Actual","Low",_varPubDate)</f>
        <v>440</v>
      </c>
      <c r="I157" s="18">
        <f t="array" ref="I157">_xll.GetPrice("FP-PNL-0047","Actual","Low",_varPubDate)</f>
        <v>495</v>
      </c>
      <c r="J157" s="18">
        <f t="array" ref="J157">_xll.GetPrice("FP-PNL-0144","Actual","Low",_varPubDate)</f>
        <v>475</v>
      </c>
      <c r="K157" s="18">
        <f t="array" ref="K157">_xll.GetPrice("FP-PNL-0134","Actual","Low",_varPubDate)</f>
        <v>440</v>
      </c>
      <c r="L157" s="13" t="s">
        <v>44</v>
      </c>
    </row>
    <row r="158" spans="1:16" x14ac:dyDescent="0.2">
      <c r="A158" s="45" t="s">
        <v>81</v>
      </c>
      <c r="B158" s="18">
        <f t="array" ref="B158">_xll.GetPrice("FP-PNL-0032","Actual","Low",_varPubDate)</f>
        <v>605</v>
      </c>
      <c r="C158" s="18">
        <f t="array" ref="C158">_xll.GetPrice("FP-PNL-0038","Actual","Low",_varPubDate)</f>
        <v>600</v>
      </c>
      <c r="D158" s="18">
        <f t="array" ref="D158">_xll.GetPrice("FP-PNL-0044","Actual","Low",_varPubDate)</f>
        <v>565</v>
      </c>
      <c r="E158" s="18">
        <f t="array" ref="E158">_xll.GetPrice("FP-PNL-0114","Actual","Low",_varPubDate)</f>
        <v>490</v>
      </c>
      <c r="F158" s="18">
        <f t="array" ref="F158">_xll.GetPrice("FP-PNL-0120","Actual","Low",_varPubDate)</f>
        <v>525</v>
      </c>
      <c r="G158" s="18">
        <f t="array" ref="G158">_xll.GetPrice("FP-PNL-0126","Actual","Low",_varPubDate)</f>
        <v>535</v>
      </c>
      <c r="H158" s="18">
        <f t="array" ref="H158">_xll.GetPrice("FP-PNL-0131","Actual","Low",_varPubDate)</f>
        <v>615</v>
      </c>
      <c r="I158" s="18">
        <f t="array" ref="I158">_xll.GetPrice("FP-PNL-0049","Actual","Low",_varPubDate)</f>
        <v>695</v>
      </c>
      <c r="J158" s="18">
        <f t="array" ref="J158">_xll.GetPrice("FP-PNL-0146","Actual","Low",_varPubDate)</f>
        <v>630</v>
      </c>
      <c r="K158" s="18">
        <f t="array" ref="K158">_xll.GetPrice("FP-PNL-0136","Actual","Low",_varPubDate)</f>
        <v>615</v>
      </c>
      <c r="L158" s="13" t="s">
        <v>44</v>
      </c>
    </row>
    <row r="159" spans="1:16" x14ac:dyDescent="0.2">
      <c r="A159" s="31"/>
      <c r="B159" s="42"/>
      <c r="C159" s="42"/>
      <c r="D159" s="42"/>
      <c r="E159" s="42"/>
      <c r="F159" s="42"/>
      <c r="G159" s="42"/>
      <c r="H159" s="42"/>
      <c r="I159" s="42"/>
      <c r="J159" s="42"/>
      <c r="K159" s="42"/>
      <c r="L159" s="42"/>
    </row>
    <row r="160" spans="1:16" x14ac:dyDescent="0.2">
      <c r="A160" s="45"/>
      <c r="B160" s="18"/>
      <c r="C160" s="18"/>
      <c r="D160" s="18"/>
      <c r="E160" s="18"/>
      <c r="F160" s="18"/>
      <c r="G160" s="18"/>
      <c r="H160" s="18"/>
      <c r="I160" s="18"/>
      <c r="J160" s="18"/>
      <c r="K160" s="18"/>
      <c r="L160" s="18"/>
    </row>
    <row r="161" spans="1:12" x14ac:dyDescent="0.2">
      <c r="A161" s="45"/>
      <c r="B161" s="18"/>
      <c r="C161" s="18"/>
      <c r="D161" s="18"/>
      <c r="E161" s="18"/>
      <c r="F161" s="18"/>
      <c r="G161" s="18"/>
      <c r="H161" s="18"/>
      <c r="I161" s="18"/>
      <c r="J161" s="18"/>
      <c r="K161" s="18"/>
      <c r="L161" s="13"/>
    </row>
    <row r="162" spans="1:12" x14ac:dyDescent="0.2">
      <c r="A162" s="45"/>
      <c r="B162" s="18"/>
      <c r="C162" s="18"/>
      <c r="D162" s="18"/>
      <c r="E162" s="18"/>
      <c r="F162" s="18"/>
      <c r="G162" s="18"/>
      <c r="H162" s="18"/>
      <c r="I162" s="18"/>
      <c r="J162" s="18"/>
      <c r="K162" s="18"/>
      <c r="L162" s="13"/>
    </row>
    <row r="165" spans="1:12" ht="15.75" x14ac:dyDescent="0.25">
      <c r="F165" s="24"/>
    </row>
    <row r="166" spans="1:12" x14ac:dyDescent="0.2">
      <c r="A166" s="31"/>
      <c r="B166" s="42"/>
      <c r="C166" s="42"/>
      <c r="D166" s="42"/>
      <c r="E166" s="42"/>
      <c r="F166" s="42"/>
      <c r="G166" s="42"/>
      <c r="H166" s="42"/>
      <c r="I166" s="1"/>
      <c r="J166" s="1"/>
      <c r="K166" s="1"/>
      <c r="L166" s="1"/>
    </row>
    <row r="167" spans="1:12" x14ac:dyDescent="0.2">
      <c r="A167" s="31"/>
      <c r="B167" s="42"/>
      <c r="C167" s="42"/>
      <c r="D167" s="42"/>
      <c r="E167" s="42"/>
      <c r="F167" s="42"/>
      <c r="G167" s="42"/>
      <c r="H167" s="42"/>
      <c r="I167" s="42"/>
      <c r="J167" s="42"/>
      <c r="K167" s="42"/>
      <c r="L167" s="42"/>
    </row>
    <row r="168" spans="1:12" x14ac:dyDescent="0.2">
      <c r="A168" s="45"/>
      <c r="B168" s="18"/>
      <c r="C168" s="18"/>
      <c r="D168" s="18"/>
      <c r="E168" s="18"/>
      <c r="F168" s="18"/>
      <c r="G168" s="18"/>
      <c r="H168" s="18"/>
      <c r="I168" s="18"/>
      <c r="J168" s="18"/>
      <c r="K168" s="18"/>
      <c r="L168" s="18"/>
    </row>
    <row r="169" spans="1:12" x14ac:dyDescent="0.2">
      <c r="A169" s="45"/>
      <c r="B169" s="18"/>
      <c r="C169" s="18"/>
      <c r="D169" s="18"/>
      <c r="E169" s="18"/>
      <c r="F169" s="18"/>
      <c r="G169" s="18"/>
      <c r="H169" s="18"/>
      <c r="I169" s="18"/>
      <c r="J169" s="18"/>
      <c r="K169" s="18"/>
      <c r="L169" s="13"/>
    </row>
    <row r="170" spans="1:12" x14ac:dyDescent="0.2">
      <c r="A170" s="45"/>
      <c r="B170" s="18"/>
      <c r="C170" s="18"/>
      <c r="D170" s="18"/>
      <c r="E170" s="18"/>
      <c r="F170" s="18"/>
      <c r="G170" s="18"/>
      <c r="H170" s="18"/>
      <c r="I170" s="18"/>
      <c r="J170" s="18"/>
      <c r="K170" s="18"/>
      <c r="L170" s="13"/>
    </row>
  </sheetData>
  <phoneticPr fontId="14" type="noConversion"/>
  <printOptions horizontalCentered="1" verticalCentered="1" headings="1" gridLines="1"/>
  <pageMargins left="0.75" right="0.75" top="1" bottom="1" header="0.5" footer="0.5"/>
  <pageSetup scale="2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7BFD7DDE2EAE49AAC78A68AB7AA4C6" ma:contentTypeVersion="18" ma:contentTypeDescription="Create a new document." ma:contentTypeScope="" ma:versionID="f204cc806845aa2af1fdfa580804559a">
  <xsd:schema xmlns:xsd="http://www.w3.org/2001/XMLSchema" xmlns:xs="http://www.w3.org/2001/XMLSchema" xmlns:p="http://schemas.microsoft.com/office/2006/metadata/properties" xmlns:ns2="37a4200c-0ed5-4d27-bdfb-343e8c4f4810" xmlns:ns3="de5281ab-0e43-4ae6-a18f-9b82c26df0e2" targetNamespace="http://schemas.microsoft.com/office/2006/metadata/properties" ma:root="true" ma:fieldsID="613ec300197912e5dd627532e1197081" ns2:_="" ns3:_="">
    <xsd:import namespace="37a4200c-0ed5-4d27-bdfb-343e8c4f4810"/>
    <xsd:import namespace="de5281ab-0e43-4ae6-a18f-9b82c26df0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4200c-0ed5-4d27-bdfb-343e8c4f4810"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hidden="true" ma:internalName="MediaLengthInSeconds" ma:readOnly="true">
      <xsd:simpleType>
        <xsd:restriction base="dms:Unknow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281ab-0e43-4ae6-a18f-9b82c26df0e2"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1344A6-E333-4889-8A18-6F1A71EE9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D0D864-9101-4753-A4FF-416403108425}">
  <ds:schemaRefs>
    <ds:schemaRef ds:uri="http://schemas.microsoft.com/sharepoint/v3/contenttype/forms"/>
  </ds:schemaRefs>
</ds:datastoreItem>
</file>

<file path=customXml/itemProps3.xml><?xml version="1.0" encoding="utf-8"?>
<ds:datastoreItem xmlns:ds="http://schemas.openxmlformats.org/officeDocument/2006/customXml" ds:itemID="{F6B6EAD4-3096-4873-95AC-5B8E9663E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4200c-0ed5-4d27-bdfb-343e8c4f4810"/>
    <ds:schemaRef ds:uri="de5281ab-0e43-4ae6-a18f-9b82c26df0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388</vt:i4>
      </vt:variant>
    </vt:vector>
  </HeadingPairs>
  <TitlesOfParts>
    <vt:vector size="390" baseType="lpstr">
      <vt:lpstr>Midweek-Latest price</vt:lpstr>
      <vt:lpstr>Midweek-Specific date</vt:lpstr>
      <vt:lpstr>'Midweek-Latest price'!__Rpt</vt:lpstr>
      <vt:lpstr>__Rpt</vt:lpstr>
      <vt:lpstr>'Midweek-Latest price'!_prtRpt</vt:lpstr>
      <vt:lpstr>_prtRpt</vt:lpstr>
      <vt:lpstr>'Midweek-Latest price'!_varPrvMidWkLbr</vt:lpstr>
      <vt:lpstr>_varPrvMidWkLbr</vt:lpstr>
      <vt:lpstr>'Midweek-Latest price'!_varPrvMidWkPnl</vt:lpstr>
      <vt:lpstr>_varPrvMidWkPnl</vt:lpstr>
      <vt:lpstr>'Midweek-Latest price'!_varPrvWkLbr</vt:lpstr>
      <vt:lpstr>_varPrvWkLbr</vt:lpstr>
      <vt:lpstr>'Midweek-Latest price'!_varPrvWkPnl</vt:lpstr>
      <vt:lpstr>_varPrvWkPnl</vt:lpstr>
      <vt:lpstr>'Midweek-Latest price'!_varPubDate</vt:lpstr>
      <vt:lpstr>_varPubDate</vt:lpstr>
      <vt:lpstr>'Midweek-Latest price'!MAAB</vt:lpstr>
      <vt:lpstr>'Midweek-Specific date'!MAAB</vt:lpstr>
      <vt:lpstr>'Midweek-Latest price'!MAAC</vt:lpstr>
      <vt:lpstr>'Midweek-Specific date'!MAAC</vt:lpstr>
      <vt:lpstr>'Midweek-Latest price'!MAAD</vt:lpstr>
      <vt:lpstr>'Midweek-Specific date'!MAAD</vt:lpstr>
      <vt:lpstr>'Midweek-Latest price'!MAAE</vt:lpstr>
      <vt:lpstr>'Midweek-Specific date'!MAAE</vt:lpstr>
      <vt:lpstr>'Midweek-Latest price'!MAAF</vt:lpstr>
      <vt:lpstr>'Midweek-Specific date'!MAAF</vt:lpstr>
      <vt:lpstr>'Midweek-Latest price'!MAAG</vt:lpstr>
      <vt:lpstr>'Midweek-Specific date'!MAAG</vt:lpstr>
      <vt:lpstr>'Midweek-Latest price'!MAAH</vt:lpstr>
      <vt:lpstr>'Midweek-Specific date'!MAAH</vt:lpstr>
      <vt:lpstr>'Midweek-Latest price'!MAAI</vt:lpstr>
      <vt:lpstr>'Midweek-Specific date'!MAAI</vt:lpstr>
      <vt:lpstr>'Midweek-Latest price'!MAAJ</vt:lpstr>
      <vt:lpstr>'Midweek-Specific date'!MAAJ</vt:lpstr>
      <vt:lpstr>'Midweek-Latest price'!MAAK</vt:lpstr>
      <vt:lpstr>'Midweek-Specific date'!MAAK</vt:lpstr>
      <vt:lpstr>'Midweek-Latest price'!MAAL</vt:lpstr>
      <vt:lpstr>'Midweek-Specific date'!MAAL</vt:lpstr>
      <vt:lpstr>'Midweek-Latest price'!MAAM</vt:lpstr>
      <vt:lpstr>'Midweek-Specific date'!MAAM</vt:lpstr>
      <vt:lpstr>'Midweek-Latest price'!MAAN</vt:lpstr>
      <vt:lpstr>'Midweek-Specific date'!MAAN</vt:lpstr>
      <vt:lpstr>'Midweek-Latest price'!MAAP</vt:lpstr>
      <vt:lpstr>'Midweek-Specific date'!MAAP</vt:lpstr>
      <vt:lpstr>'Midweek-Latest price'!MAAQ</vt:lpstr>
      <vt:lpstr>'Midweek-Specific date'!MAAQ</vt:lpstr>
      <vt:lpstr>'Midweek-Latest price'!MAAR</vt:lpstr>
      <vt:lpstr>'Midweek-Specific date'!MAAR</vt:lpstr>
      <vt:lpstr>'Midweek-Latest price'!MAAS</vt:lpstr>
      <vt:lpstr>'Midweek-Specific date'!MAAS</vt:lpstr>
      <vt:lpstr>'Midweek-Latest price'!MAAT</vt:lpstr>
      <vt:lpstr>'Midweek-Specific date'!MAAT</vt:lpstr>
      <vt:lpstr>'Midweek-Latest price'!MAAV</vt:lpstr>
      <vt:lpstr>'Midweek-Specific date'!MAAV</vt:lpstr>
      <vt:lpstr>'Midweek-Latest price'!MAAW</vt:lpstr>
      <vt:lpstr>'Midweek-Specific date'!MAAW</vt:lpstr>
      <vt:lpstr>'Midweek-Latest price'!MAAX</vt:lpstr>
      <vt:lpstr>'Midweek-Specific date'!MAAX</vt:lpstr>
      <vt:lpstr>'Midweek-Latest price'!MAAY</vt:lpstr>
      <vt:lpstr>'Midweek-Specific date'!MAAY</vt:lpstr>
      <vt:lpstr>'Midweek-Latest price'!MAAZ</vt:lpstr>
      <vt:lpstr>'Midweek-Specific date'!MAAZ</vt:lpstr>
      <vt:lpstr>'Midweek-Latest price'!MABA</vt:lpstr>
      <vt:lpstr>'Midweek-Specific date'!MABA</vt:lpstr>
      <vt:lpstr>'Midweek-Latest price'!MABB</vt:lpstr>
      <vt:lpstr>'Midweek-Specific date'!MABB</vt:lpstr>
      <vt:lpstr>'Midweek-Latest price'!MABC</vt:lpstr>
      <vt:lpstr>'Midweek-Specific date'!MABC</vt:lpstr>
      <vt:lpstr>'Midweek-Latest price'!MABD</vt:lpstr>
      <vt:lpstr>'Midweek-Specific date'!MABD</vt:lpstr>
      <vt:lpstr>'Midweek-Latest price'!MABE</vt:lpstr>
      <vt:lpstr>'Midweek-Specific date'!MABE</vt:lpstr>
      <vt:lpstr>'Midweek-Latest price'!MABF</vt:lpstr>
      <vt:lpstr>'Midweek-Specific date'!MABF</vt:lpstr>
      <vt:lpstr>'Midweek-Latest price'!MABG</vt:lpstr>
      <vt:lpstr>'Midweek-Specific date'!MABG</vt:lpstr>
      <vt:lpstr>'Midweek-Latest price'!MABH</vt:lpstr>
      <vt:lpstr>'Midweek-Specific date'!MABH</vt:lpstr>
      <vt:lpstr>'Midweek-Latest price'!MABI</vt:lpstr>
      <vt:lpstr>'Midweek-Specific date'!MABI</vt:lpstr>
      <vt:lpstr>'Midweek-Latest price'!MABJ</vt:lpstr>
      <vt:lpstr>'Midweek-Specific date'!MABJ</vt:lpstr>
      <vt:lpstr>'Midweek-Latest price'!MABK</vt:lpstr>
      <vt:lpstr>'Midweek-Specific date'!MABK</vt:lpstr>
      <vt:lpstr>'Midweek-Latest price'!MABL</vt:lpstr>
      <vt:lpstr>'Midweek-Specific date'!MABL</vt:lpstr>
      <vt:lpstr>'Midweek-Latest price'!MABM</vt:lpstr>
      <vt:lpstr>'Midweek-Specific date'!MABM</vt:lpstr>
      <vt:lpstr>'Midweek-Latest price'!MABN</vt:lpstr>
      <vt:lpstr>'Midweek-Specific date'!MABN</vt:lpstr>
      <vt:lpstr>'Midweek-Latest price'!MABP</vt:lpstr>
      <vt:lpstr>'Midweek-Specific date'!MABP</vt:lpstr>
      <vt:lpstr>'Midweek-Latest price'!MABQ</vt:lpstr>
      <vt:lpstr>'Midweek-Specific date'!MABQ</vt:lpstr>
      <vt:lpstr>'Midweek-Latest price'!MABR</vt:lpstr>
      <vt:lpstr>'Midweek-Specific date'!MABR</vt:lpstr>
      <vt:lpstr>'Midweek-Latest price'!MABS</vt:lpstr>
      <vt:lpstr>'Midweek-Specific date'!MABS</vt:lpstr>
      <vt:lpstr>'Midweek-Latest price'!MABT</vt:lpstr>
      <vt:lpstr>'Midweek-Specific date'!MABT</vt:lpstr>
      <vt:lpstr>'Midweek-Latest price'!MABU</vt:lpstr>
      <vt:lpstr>'Midweek-Specific date'!MABU</vt:lpstr>
      <vt:lpstr>'Midweek-Latest price'!MABW</vt:lpstr>
      <vt:lpstr>'Midweek-Specific date'!MABW</vt:lpstr>
      <vt:lpstr>'Midweek-Latest price'!MABX</vt:lpstr>
      <vt:lpstr>'Midweek-Specific date'!MABX</vt:lpstr>
      <vt:lpstr>'Midweek-Latest price'!MABY</vt:lpstr>
      <vt:lpstr>'Midweek-Specific date'!MABY</vt:lpstr>
      <vt:lpstr>'Midweek-Latest price'!MABZ</vt:lpstr>
      <vt:lpstr>'Midweek-Specific date'!MABZ</vt:lpstr>
      <vt:lpstr>'Midweek-Latest price'!MACA</vt:lpstr>
      <vt:lpstr>'Midweek-Specific date'!MACA</vt:lpstr>
      <vt:lpstr>'Midweek-Latest price'!MACB</vt:lpstr>
      <vt:lpstr>'Midweek-Specific date'!MACB</vt:lpstr>
      <vt:lpstr>'Midweek-Latest price'!MACG</vt:lpstr>
      <vt:lpstr>'Midweek-Specific date'!MACG</vt:lpstr>
      <vt:lpstr>'Midweek-Latest price'!MACO</vt:lpstr>
      <vt:lpstr>'Midweek-Specific date'!MACO</vt:lpstr>
      <vt:lpstr>'Midweek-Latest price'!MACP</vt:lpstr>
      <vt:lpstr>'Midweek-Specific date'!MACP</vt:lpstr>
      <vt:lpstr>'Midweek-Latest price'!MACQ</vt:lpstr>
      <vt:lpstr>'Midweek-Specific date'!MACQ</vt:lpstr>
      <vt:lpstr>'Midweek-Latest price'!MACR</vt:lpstr>
      <vt:lpstr>'Midweek-Specific date'!MACR</vt:lpstr>
      <vt:lpstr>'Midweek-Latest price'!MACS</vt:lpstr>
      <vt:lpstr>'Midweek-Specific date'!MACS</vt:lpstr>
      <vt:lpstr>'Midweek-Latest price'!MACT</vt:lpstr>
      <vt:lpstr>'Midweek-Specific date'!MACT</vt:lpstr>
      <vt:lpstr>'Midweek-Latest price'!MACU</vt:lpstr>
      <vt:lpstr>'Midweek-Specific date'!MACU</vt:lpstr>
      <vt:lpstr>'Midweek-Latest price'!MACV</vt:lpstr>
      <vt:lpstr>'Midweek-Specific date'!MACV</vt:lpstr>
      <vt:lpstr>'Midweek-Latest price'!MACW</vt:lpstr>
      <vt:lpstr>'Midweek-Specific date'!MACW</vt:lpstr>
      <vt:lpstr>'Midweek-Latest price'!MACX</vt:lpstr>
      <vt:lpstr>'Midweek-Specific date'!MACX</vt:lpstr>
      <vt:lpstr>'Midweek-Latest price'!MACY</vt:lpstr>
      <vt:lpstr>'Midweek-Specific date'!MACY</vt:lpstr>
      <vt:lpstr>'Midweek-Latest price'!MACZ</vt:lpstr>
      <vt:lpstr>'Midweek-Specific date'!MACZ</vt:lpstr>
      <vt:lpstr>'Midweek-Latest price'!MADA</vt:lpstr>
      <vt:lpstr>'Midweek-Specific date'!MADA</vt:lpstr>
      <vt:lpstr>'Midweek-Latest price'!MADB</vt:lpstr>
      <vt:lpstr>'Midweek-Specific date'!MADB</vt:lpstr>
      <vt:lpstr>'Midweek-Latest price'!MADC</vt:lpstr>
      <vt:lpstr>'Midweek-Specific date'!MADC</vt:lpstr>
      <vt:lpstr>'Midweek-Latest price'!MADD</vt:lpstr>
      <vt:lpstr>'Midweek-Specific date'!MADD</vt:lpstr>
      <vt:lpstr>'Midweek-Latest price'!MADE</vt:lpstr>
      <vt:lpstr>'Midweek-Specific date'!MADE</vt:lpstr>
      <vt:lpstr>'Midweek-Latest price'!MADG</vt:lpstr>
      <vt:lpstr>'Midweek-Specific date'!MADG</vt:lpstr>
      <vt:lpstr>'Midweek-Latest price'!MADH</vt:lpstr>
      <vt:lpstr>'Midweek-Specific date'!MADH</vt:lpstr>
      <vt:lpstr>'Midweek-Latest price'!MADI</vt:lpstr>
      <vt:lpstr>'Midweek-Specific date'!MADI</vt:lpstr>
      <vt:lpstr>'Midweek-Latest price'!MADJ</vt:lpstr>
      <vt:lpstr>'Midweek-Specific date'!MADJ</vt:lpstr>
      <vt:lpstr>'Midweek-Latest price'!MADK</vt:lpstr>
      <vt:lpstr>'Midweek-Specific date'!MADK</vt:lpstr>
      <vt:lpstr>'Midweek-Latest price'!MADL</vt:lpstr>
      <vt:lpstr>'Midweek-Specific date'!MADL</vt:lpstr>
      <vt:lpstr>'Midweek-Latest price'!MADM</vt:lpstr>
      <vt:lpstr>'Midweek-Specific date'!MADM</vt:lpstr>
      <vt:lpstr>'Midweek-Latest price'!MADN</vt:lpstr>
      <vt:lpstr>'Midweek-Specific date'!MADN</vt:lpstr>
      <vt:lpstr>'Midweek-Latest price'!MADO</vt:lpstr>
      <vt:lpstr>'Midweek-Specific date'!MADO</vt:lpstr>
      <vt:lpstr>'Midweek-Latest price'!MADP</vt:lpstr>
      <vt:lpstr>'Midweek-Specific date'!MADP</vt:lpstr>
      <vt:lpstr>'Midweek-Latest price'!MADQ</vt:lpstr>
      <vt:lpstr>'Midweek-Specific date'!MADQ</vt:lpstr>
      <vt:lpstr>'Midweek-Latest price'!MADR</vt:lpstr>
      <vt:lpstr>'Midweek-Specific date'!MADR</vt:lpstr>
      <vt:lpstr>'Midweek-Latest price'!MADS</vt:lpstr>
      <vt:lpstr>'Midweek-Specific date'!MADS</vt:lpstr>
      <vt:lpstr>'Midweek-Latest price'!MADT</vt:lpstr>
      <vt:lpstr>'Midweek-Specific date'!MADT</vt:lpstr>
      <vt:lpstr>'Midweek-Latest price'!MADU</vt:lpstr>
      <vt:lpstr>'Midweek-Specific date'!MADU</vt:lpstr>
      <vt:lpstr>'Midweek-Latest price'!MADV</vt:lpstr>
      <vt:lpstr>'Midweek-Specific date'!MADV</vt:lpstr>
      <vt:lpstr>'Midweek-Latest price'!MADW</vt:lpstr>
      <vt:lpstr>'Midweek-Specific date'!MADW</vt:lpstr>
      <vt:lpstr>'Midweek-Latest price'!MADX</vt:lpstr>
      <vt:lpstr>'Midweek-Specific date'!MADX</vt:lpstr>
      <vt:lpstr>'Midweek-Latest price'!MADY</vt:lpstr>
      <vt:lpstr>'Midweek-Specific date'!MADY</vt:lpstr>
      <vt:lpstr>'Midweek-Latest price'!MADZ</vt:lpstr>
      <vt:lpstr>'Midweek-Specific date'!MADZ</vt:lpstr>
      <vt:lpstr>'Midweek-Latest price'!MAEA</vt:lpstr>
      <vt:lpstr>'Midweek-Specific date'!MAEA</vt:lpstr>
      <vt:lpstr>'Midweek-Latest price'!MAEB</vt:lpstr>
      <vt:lpstr>'Midweek-Specific date'!MAEB</vt:lpstr>
      <vt:lpstr>'Midweek-Latest price'!MAEC</vt:lpstr>
      <vt:lpstr>'Midweek-Specific date'!MAEC</vt:lpstr>
      <vt:lpstr>'Midweek-Latest price'!MAED</vt:lpstr>
      <vt:lpstr>'Midweek-Specific date'!MAED</vt:lpstr>
      <vt:lpstr>'Midweek-Latest price'!MAEE</vt:lpstr>
      <vt:lpstr>'Midweek-Specific date'!MAEE</vt:lpstr>
      <vt:lpstr>'Midweek-Latest price'!MAEF</vt:lpstr>
      <vt:lpstr>'Midweek-Specific date'!MAEF</vt:lpstr>
      <vt:lpstr>'Midweek-Latest price'!MAEG</vt:lpstr>
      <vt:lpstr>'Midweek-Specific date'!MAEG</vt:lpstr>
      <vt:lpstr>'Midweek-Latest price'!MAEH</vt:lpstr>
      <vt:lpstr>'Midweek-Specific date'!MAEH</vt:lpstr>
      <vt:lpstr>'Midweek-Latest price'!MAEI</vt:lpstr>
      <vt:lpstr>'Midweek-Specific date'!MAEI</vt:lpstr>
      <vt:lpstr>'Midweek-Latest price'!MAEJ</vt:lpstr>
      <vt:lpstr>'Midweek-Specific date'!MAEJ</vt:lpstr>
      <vt:lpstr>'Midweek-Latest price'!MAEK</vt:lpstr>
      <vt:lpstr>'Midweek-Specific date'!MAEK</vt:lpstr>
      <vt:lpstr>'Midweek-Latest price'!MAEL</vt:lpstr>
      <vt:lpstr>'Midweek-Specific date'!MAEL</vt:lpstr>
      <vt:lpstr>'Midweek-Latest price'!MAEM</vt:lpstr>
      <vt:lpstr>'Midweek-Specific date'!MAEM</vt:lpstr>
      <vt:lpstr>'Midweek-Latest price'!MAEN</vt:lpstr>
      <vt:lpstr>'Midweek-Specific date'!MAEN</vt:lpstr>
      <vt:lpstr>'Midweek-Latest price'!MAEO</vt:lpstr>
      <vt:lpstr>'Midweek-Specific date'!MAEO</vt:lpstr>
      <vt:lpstr>'Midweek-Latest price'!MAEP</vt:lpstr>
      <vt:lpstr>'Midweek-Specific date'!MAEP</vt:lpstr>
      <vt:lpstr>'Midweek-Latest price'!MAEQ</vt:lpstr>
      <vt:lpstr>'Midweek-Specific date'!MAEQ</vt:lpstr>
      <vt:lpstr>'Midweek-Latest price'!MAER</vt:lpstr>
      <vt:lpstr>'Midweek-Specific date'!MAER</vt:lpstr>
      <vt:lpstr>'Midweek-Latest price'!MAES</vt:lpstr>
      <vt:lpstr>'Midweek-Specific date'!MAES</vt:lpstr>
      <vt:lpstr>'Midweek-Latest price'!MAET</vt:lpstr>
      <vt:lpstr>'Midweek-Specific date'!MAET</vt:lpstr>
      <vt:lpstr>'Midweek-Latest price'!MAEU</vt:lpstr>
      <vt:lpstr>'Midweek-Specific date'!MAEU</vt:lpstr>
      <vt:lpstr>'Midweek-Latest price'!MAEV</vt:lpstr>
      <vt:lpstr>'Midweek-Specific date'!MAEV</vt:lpstr>
      <vt:lpstr>'Midweek-Latest price'!MAEW</vt:lpstr>
      <vt:lpstr>'Midweek-Specific date'!MAEW</vt:lpstr>
      <vt:lpstr>'Midweek-Latest price'!MAEX</vt:lpstr>
      <vt:lpstr>'Midweek-Specific date'!MAEX</vt:lpstr>
      <vt:lpstr>'Midweek-Latest price'!MAFA</vt:lpstr>
      <vt:lpstr>'Midweek-Specific date'!MAFA</vt:lpstr>
      <vt:lpstr>'Midweek-Latest price'!MAFB</vt:lpstr>
      <vt:lpstr>'Midweek-Specific date'!MAFB</vt:lpstr>
      <vt:lpstr>'Midweek-Latest price'!MAFC</vt:lpstr>
      <vt:lpstr>'Midweek-Specific date'!MAFC</vt:lpstr>
      <vt:lpstr>'Midweek-Latest price'!MAFD</vt:lpstr>
      <vt:lpstr>'Midweek-Specific date'!MAFD</vt:lpstr>
      <vt:lpstr>'Midweek-Latest price'!MAFE</vt:lpstr>
      <vt:lpstr>'Midweek-Specific date'!MAFE</vt:lpstr>
      <vt:lpstr>'Midweek-Latest price'!MAFF</vt:lpstr>
      <vt:lpstr>'Midweek-Specific date'!MAFF</vt:lpstr>
      <vt:lpstr>'Midweek-Latest price'!MAFG</vt:lpstr>
      <vt:lpstr>'Midweek-Specific date'!MAFG</vt:lpstr>
      <vt:lpstr>'Midweek-Latest price'!MAFH</vt:lpstr>
      <vt:lpstr>'Midweek-Specific date'!MAFH</vt:lpstr>
      <vt:lpstr>'Midweek-Latest price'!MAFI</vt:lpstr>
      <vt:lpstr>'Midweek-Specific date'!MAFI</vt:lpstr>
      <vt:lpstr>'Midweek-Latest price'!MAFJ</vt:lpstr>
      <vt:lpstr>'Midweek-Specific date'!MAFJ</vt:lpstr>
      <vt:lpstr>'Midweek-Latest price'!MAFK</vt:lpstr>
      <vt:lpstr>'Midweek-Specific date'!MAFK</vt:lpstr>
      <vt:lpstr>'Midweek-Latest price'!MAFL</vt:lpstr>
      <vt:lpstr>'Midweek-Specific date'!MAFL</vt:lpstr>
      <vt:lpstr>'Midweek-Latest price'!MAFM</vt:lpstr>
      <vt:lpstr>'Midweek-Specific date'!MAFM</vt:lpstr>
      <vt:lpstr>'Midweek-Latest price'!MAFN</vt:lpstr>
      <vt:lpstr>'Midweek-Specific date'!MAFN</vt:lpstr>
      <vt:lpstr>'Midweek-Latest price'!MAFO</vt:lpstr>
      <vt:lpstr>'Midweek-Specific date'!MAFO</vt:lpstr>
      <vt:lpstr>'Midweek-Latest price'!MAFP</vt:lpstr>
      <vt:lpstr>'Midweek-Specific date'!MAFP</vt:lpstr>
      <vt:lpstr>'Midweek-Latest price'!MAFQ</vt:lpstr>
      <vt:lpstr>'Midweek-Specific date'!MAFQ</vt:lpstr>
      <vt:lpstr>'Midweek-Latest price'!MAFR</vt:lpstr>
      <vt:lpstr>'Midweek-Specific date'!MAFR</vt:lpstr>
      <vt:lpstr>'Midweek-Latest price'!MAFS</vt:lpstr>
      <vt:lpstr>'Midweek-Specific date'!MAFS</vt:lpstr>
      <vt:lpstr>'Midweek-Latest price'!MAFT</vt:lpstr>
      <vt:lpstr>'Midweek-Specific date'!MAFT</vt:lpstr>
      <vt:lpstr>'Midweek-Latest price'!MAFU</vt:lpstr>
      <vt:lpstr>'Midweek-Specific date'!MAFU</vt:lpstr>
      <vt:lpstr>'Midweek-Latest price'!MAFW</vt:lpstr>
      <vt:lpstr>'Midweek-Specific date'!MAFW</vt:lpstr>
      <vt:lpstr>'Midweek-Latest price'!MAFX</vt:lpstr>
      <vt:lpstr>'Midweek-Specific date'!MAFX</vt:lpstr>
      <vt:lpstr>'Midweek-Latest price'!MAFY</vt:lpstr>
      <vt:lpstr>'Midweek-Specific date'!MAFY</vt:lpstr>
      <vt:lpstr>'Midweek-Latest price'!MAFZ</vt:lpstr>
      <vt:lpstr>'Midweek-Specific date'!MAFZ</vt:lpstr>
      <vt:lpstr>'Midweek-Latest price'!MAGA</vt:lpstr>
      <vt:lpstr>'Midweek-Specific date'!MAGA</vt:lpstr>
      <vt:lpstr>'Midweek-Latest price'!MAGB</vt:lpstr>
      <vt:lpstr>'Midweek-Specific date'!MAGB</vt:lpstr>
      <vt:lpstr>'Midweek-Latest price'!MAGC</vt:lpstr>
      <vt:lpstr>'Midweek-Specific date'!MAGC</vt:lpstr>
      <vt:lpstr>'Midweek-Latest price'!MAGD</vt:lpstr>
      <vt:lpstr>'Midweek-Specific date'!MAGD</vt:lpstr>
      <vt:lpstr>'Midweek-Latest price'!MAGE</vt:lpstr>
      <vt:lpstr>'Midweek-Specific date'!MAGE</vt:lpstr>
      <vt:lpstr>'Midweek-Latest price'!MAGG</vt:lpstr>
      <vt:lpstr>'Midweek-Specific date'!MAGG</vt:lpstr>
      <vt:lpstr>'Midweek-Latest price'!MAGI</vt:lpstr>
      <vt:lpstr>'Midweek-Specific date'!MAGI</vt:lpstr>
      <vt:lpstr>'Midweek-Latest price'!MAGK</vt:lpstr>
      <vt:lpstr>'Midweek-Specific date'!MAGK</vt:lpstr>
      <vt:lpstr>'Midweek-Latest price'!MAGM</vt:lpstr>
      <vt:lpstr>'Midweek-Specific date'!MAGM</vt:lpstr>
      <vt:lpstr>'Midweek-Latest price'!MAGN</vt:lpstr>
      <vt:lpstr>'Midweek-Specific date'!MAGN</vt:lpstr>
      <vt:lpstr>'Midweek-Latest price'!MAGO</vt:lpstr>
      <vt:lpstr>'Midweek-Specific date'!MAGO</vt:lpstr>
      <vt:lpstr>'Midweek-Latest price'!MAGQ</vt:lpstr>
      <vt:lpstr>'Midweek-Specific date'!MAGQ</vt:lpstr>
      <vt:lpstr>'Midweek-Latest price'!MAGR</vt:lpstr>
      <vt:lpstr>'Midweek-Specific date'!MAGR</vt:lpstr>
      <vt:lpstr>'Midweek-Latest price'!MAGS</vt:lpstr>
      <vt:lpstr>'Midweek-Specific date'!MAGS</vt:lpstr>
      <vt:lpstr>'Midweek-Latest price'!MAGT</vt:lpstr>
      <vt:lpstr>'Midweek-Specific date'!MAGT</vt:lpstr>
      <vt:lpstr>'Midweek-Latest price'!MAGU</vt:lpstr>
      <vt:lpstr>'Midweek-Specific date'!MAGU</vt:lpstr>
      <vt:lpstr>'Midweek-Latest price'!MAGW</vt:lpstr>
      <vt:lpstr>'Midweek-Specific date'!MAGW</vt:lpstr>
      <vt:lpstr>'Midweek-Latest price'!MAGX</vt:lpstr>
      <vt:lpstr>'Midweek-Specific date'!MAGX</vt:lpstr>
      <vt:lpstr>'Midweek-Latest price'!MAGZ</vt:lpstr>
      <vt:lpstr>'Midweek-Specific date'!MAGZ</vt:lpstr>
      <vt:lpstr>'Midweek-Latest price'!MAHA</vt:lpstr>
      <vt:lpstr>'Midweek-Specific date'!MAHA</vt:lpstr>
      <vt:lpstr>'Midweek-Latest price'!MAHB</vt:lpstr>
      <vt:lpstr>'Midweek-Specific date'!MAHB</vt:lpstr>
      <vt:lpstr>'Midweek-Latest price'!MAHC</vt:lpstr>
      <vt:lpstr>'Midweek-Specific date'!MAHC</vt:lpstr>
      <vt:lpstr>'Midweek-Latest price'!MAHD</vt:lpstr>
      <vt:lpstr>'Midweek-Specific date'!MAHD</vt:lpstr>
      <vt:lpstr>'Midweek-Latest price'!MAHE</vt:lpstr>
      <vt:lpstr>'Midweek-Specific date'!MAHE</vt:lpstr>
      <vt:lpstr>'Midweek-Latest price'!MAHF</vt:lpstr>
      <vt:lpstr>'Midweek-Specific date'!MAHF</vt:lpstr>
      <vt:lpstr>'Midweek-Latest price'!MAHG</vt:lpstr>
      <vt:lpstr>'Midweek-Specific date'!MAHG</vt:lpstr>
      <vt:lpstr>'Midweek-Latest price'!MAHH</vt:lpstr>
      <vt:lpstr>'Midweek-Specific date'!MAHH</vt:lpstr>
      <vt:lpstr>'Midweek-Latest price'!MAHI</vt:lpstr>
      <vt:lpstr>'Midweek-Specific date'!MAHI</vt:lpstr>
      <vt:lpstr>'Midweek-Latest price'!MAHJ</vt:lpstr>
      <vt:lpstr>'Midweek-Specific date'!MAHJ</vt:lpstr>
      <vt:lpstr>'Midweek-Latest price'!MAHK</vt:lpstr>
      <vt:lpstr>'Midweek-Specific date'!MAHK</vt:lpstr>
      <vt:lpstr>'Midweek-Latest price'!MAHL</vt:lpstr>
      <vt:lpstr>'Midweek-Specific date'!MAHL</vt:lpstr>
      <vt:lpstr>'Midweek-Latest price'!MAHM</vt:lpstr>
      <vt:lpstr>'Midweek-Specific date'!MAHM</vt:lpstr>
      <vt:lpstr>'Midweek-Latest price'!MAHR</vt:lpstr>
      <vt:lpstr>'Midweek-Specific date'!MAHR</vt:lpstr>
      <vt:lpstr>'Midweek-Latest price'!MAHS</vt:lpstr>
      <vt:lpstr>'Midweek-Specific date'!MAHS</vt:lpstr>
      <vt:lpstr>'Midweek-Latest price'!MAHT</vt:lpstr>
      <vt:lpstr>'Midweek-Specific date'!MAHT</vt:lpstr>
      <vt:lpstr>'Midweek-Latest price'!MAHU</vt:lpstr>
      <vt:lpstr>'Midweek-Specific date'!MAHU</vt:lpstr>
      <vt:lpstr>'Midweek-Latest price'!MAHV</vt:lpstr>
      <vt:lpstr>'Midweek-Specific date'!MAHV</vt:lpstr>
      <vt:lpstr>'Midweek-Latest price'!MAHW</vt:lpstr>
      <vt:lpstr>'Midweek-Specific date'!MAHW</vt:lpstr>
      <vt:lpstr>'Midweek-Latest price'!MAHX</vt:lpstr>
      <vt:lpstr>'Midweek-Specific date'!MAHX</vt:lpstr>
      <vt:lpstr>'Midweek-Latest price'!MAHY</vt:lpstr>
      <vt:lpstr>'Midweek-Specific date'!MAHY</vt:lpstr>
      <vt:lpstr>'Midweek-Latest price'!MAHZ</vt:lpstr>
      <vt:lpstr>'Midweek-Specific date'!MAHZ</vt:lpstr>
      <vt:lpstr>'Midweek-Latest price'!MAIA</vt:lpstr>
      <vt:lpstr>'Midweek-Specific date'!MAIA</vt:lpstr>
      <vt:lpstr>'Midweek-Latest price'!MAIB</vt:lpstr>
      <vt:lpstr>'Midweek-Specific date'!MAIB</vt:lpstr>
      <vt:lpstr>'Midweek-Latest price'!MAIC</vt:lpstr>
      <vt:lpstr>'Midweek-Specific date'!MAIC</vt:lpstr>
      <vt:lpstr>'Midweek-Latest price'!MAID</vt:lpstr>
      <vt:lpstr>'Midweek-Specific date'!MAID</vt:lpstr>
      <vt:lpstr>'Midweek-Latest price'!MAIE</vt:lpstr>
      <vt:lpstr>'Midweek-Specific date'!MAIE</vt:lpstr>
      <vt:lpstr>'Midweek-Latest price'!MAIF</vt:lpstr>
      <vt:lpstr>'Midweek-Specific date'!MAIF</vt:lpstr>
      <vt:lpstr>'Midweek-Latest price'!MAIG</vt:lpstr>
      <vt:lpstr>'Midweek-Specific date'!MAIG</vt:lpstr>
      <vt:lpstr>'Midweek-Latest price'!MAIH</vt:lpstr>
      <vt:lpstr>'Midweek-Specific date'!MAIH</vt:lpstr>
      <vt:lpstr>'Midweek-Latest price'!MAII</vt:lpstr>
      <vt:lpstr>'Midweek-Specific date'!MAII</vt:lpstr>
      <vt:lpstr>'Midweek-Latest price'!MAIJ</vt:lpstr>
      <vt:lpstr>'Midweek-Specific date'!MAIJ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Chew, Charmaine (UK)</dc:creator>
  <cp:keywords/>
  <dc:description/>
  <cp:lastModifiedBy>Fitzgerald, Amber (UK)</cp:lastModifiedBy>
  <cp:revision/>
  <dcterms:created xsi:type="dcterms:W3CDTF">2005-11-03T19:53:28Z</dcterms:created>
  <dcterms:modified xsi:type="dcterms:W3CDTF">2024-12-16T13:12:57Z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0x0101002E7BFD7DDE2EAE49AAC78A68AB7AA4C6</vt:lpwstr>
  </property>
  <property fmtid="{D5CDD505-2E9C-101B-9397-08002B2CF9AE}" pid="3" name="_ExtendedDescription">
    <vt:lpwstr/>
  </property>
</Properties>
</file>